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0" yWindow="160" windowWidth="16840" windowHeight="15680" tabRatio="428" firstSheet="1" activeTab="4"/>
  </bookViews>
  <sheets>
    <sheet name="Exam 1" sheetId="1" r:id="rId1"/>
    <sheet name="Exam 2" sheetId="2" r:id="rId2"/>
    <sheet name="Exam 3" sheetId="3" r:id="rId3"/>
    <sheet name="Exam 4)" sheetId="4" r:id="rId4"/>
    <sheet name="Final Exam" sheetId="5" r:id="rId5"/>
    <sheet name="Final Exam (2)" sheetId="6" r:id="rId6"/>
  </sheets>
  <definedNames>
    <definedName name="_xlnm.Print_Area" localSheetId="0">'Exam 1'!$A$1:$H$48</definedName>
    <definedName name="_xlnm.Print_Area" localSheetId="1">'Exam 2'!$A$1:$F$61</definedName>
  </definedNames>
  <calcPr fullCalcOnLoad="1"/>
</workbook>
</file>

<file path=xl/sharedStrings.xml><?xml version="1.0" encoding="utf-8"?>
<sst xmlns="http://schemas.openxmlformats.org/spreadsheetml/2006/main" count="396" uniqueCount="238">
  <si>
    <t>p(A|F) =</t>
  </si>
  <si>
    <t>p(A|Z) =</t>
  </si>
  <si>
    <t>If H1 true, M comes from a sampling distr with</t>
  </si>
  <si>
    <t>DELETED FROM TESTT</t>
  </si>
  <si>
    <t>muS &gt; muW</t>
  </si>
  <si>
    <t xml:space="preserve">  possibilities for each of the five slots</t>
  </si>
  <si>
    <t>Reality</t>
  </si>
  <si>
    <t>No Oil</t>
  </si>
  <si>
    <t>Oil</t>
  </si>
  <si>
    <t>Drill</t>
  </si>
  <si>
    <t>Decision</t>
  </si>
  <si>
    <t>Don't drill</t>
  </si>
  <si>
    <t>ok</t>
  </si>
  <si>
    <t>Type I error</t>
  </si>
  <si>
    <t>Type II error</t>
  </si>
  <si>
    <t>Sum(X-Z)=Sum(X)-nZ</t>
  </si>
  <si>
    <t>M = Sum(X)/n -&gt; Sum(X) = nM -&gt; Sum(X-Z) = nM-nZ</t>
  </si>
  <si>
    <t>or, Sum(X-Z) = n(M-Z)</t>
  </si>
  <si>
    <t>Since M isn't equal to Z, (M-Z) isn't equal to zero, which means that</t>
  </si>
  <si>
    <t>n(M-Z) isn't equal to zero, which means that</t>
  </si>
  <si>
    <t>Sum(X-Z) isn't equal to zero</t>
  </si>
  <si>
    <t>p(TandH)=</t>
  </si>
  <si>
    <t>p(T|not-H)=</t>
  </si>
  <si>
    <t>p(Tand not-H)=</t>
  </si>
  <si>
    <t>T</t>
  </si>
  <si>
    <t>N=1-T = "Test registers negative"</t>
  </si>
  <si>
    <t>Sum</t>
  </si>
  <si>
    <t>Mean</t>
  </si>
  <si>
    <t>sum(X-M)^2</t>
  </si>
  <si>
    <t>Median</t>
  </si>
  <si>
    <t>Mode</t>
  </si>
  <si>
    <t>f(v)</t>
  </si>
  <si>
    <t>p</t>
  </si>
  <si>
    <t>N</t>
  </si>
  <si>
    <t>3</t>
  </si>
  <si>
    <t>q</t>
  </si>
  <si>
    <t>value</t>
  </si>
  <si>
    <t>vp(v)</t>
  </si>
  <si>
    <t>v^2p(v)</t>
  </si>
  <si>
    <t>n</t>
  </si>
  <si>
    <t>digits</t>
  </si>
  <si>
    <t>letters</t>
  </si>
  <si>
    <t>mu</t>
  </si>
  <si>
    <t>sigma</t>
  </si>
  <si>
    <t>Z1</t>
  </si>
  <si>
    <t>Z2</t>
  </si>
  <si>
    <t>F(Z1)</t>
  </si>
  <si>
    <t>F(Z2)</t>
  </si>
  <si>
    <t>E(x)</t>
  </si>
  <si>
    <t>Sigma</t>
  </si>
  <si>
    <t>p(H)=</t>
  </si>
  <si>
    <t>means</t>
  </si>
  <si>
    <t>p(not-H)</t>
  </si>
  <si>
    <t>Contingency Table</t>
  </si>
  <si>
    <t>H</t>
  </si>
  <si>
    <t>Not-H</t>
  </si>
  <si>
    <t>p(not-H|P)</t>
  </si>
  <si>
    <t>p(red 6)</t>
  </si>
  <si>
    <t>a-c</t>
  </si>
  <si>
    <t>theor f(v)</t>
  </si>
  <si>
    <t>emp f(v)</t>
  </si>
  <si>
    <t>difference</t>
  </si>
  <si>
    <t>sigmaM</t>
  </si>
  <si>
    <t>alpha</t>
  </si>
  <si>
    <t>crit z</t>
  </si>
  <si>
    <t>crit M</t>
  </si>
  <si>
    <t>sigmasq</t>
  </si>
  <si>
    <t>X2</t>
  </si>
  <si>
    <t>X1</t>
  </si>
  <si>
    <t>e</t>
  </si>
  <si>
    <t>f</t>
  </si>
  <si>
    <t>SS</t>
  </si>
  <si>
    <t>var</t>
  </si>
  <si>
    <t>H0</t>
  </si>
  <si>
    <t>H1</t>
  </si>
  <si>
    <t>Mean = M</t>
  </si>
  <si>
    <t>If H0 true, M comes from a sampling distr with</t>
  </si>
  <si>
    <t>muW</t>
  </si>
  <si>
    <t>power</t>
  </si>
  <si>
    <t>beta</t>
  </si>
  <si>
    <t>prob</t>
  </si>
  <si>
    <t>muF = 5</t>
  </si>
  <si>
    <t>muF ~= 5</t>
  </si>
  <si>
    <t>MF</t>
  </si>
  <si>
    <t>If H0 correct, MF distributed with,</t>
  </si>
  <si>
    <t>Obt M</t>
  </si>
  <si>
    <t>or more</t>
  </si>
  <si>
    <t>or less</t>
  </si>
  <si>
    <t>+/-</t>
  </si>
  <si>
    <t>MA</t>
  </si>
  <si>
    <t>sigmaMA</t>
  </si>
  <si>
    <t>Obt M more extreme than criteria M's; reject H0</t>
  </si>
  <si>
    <t>SigmaS</t>
  </si>
  <si>
    <t>SigmaW</t>
  </si>
  <si>
    <t>SigmaSqS</t>
  </si>
  <si>
    <t>SigmaSqW</t>
  </si>
  <si>
    <t>nS</t>
  </si>
  <si>
    <t>nW</t>
  </si>
  <si>
    <t>MS</t>
  </si>
  <si>
    <t>MW</t>
  </si>
  <si>
    <t>muS = muW</t>
  </si>
  <si>
    <t>(MS-MW)</t>
  </si>
  <si>
    <t>If H0 true, SS comes from a distribution with,</t>
  </si>
  <si>
    <t>SigmaSqMS-MW</t>
  </si>
  <si>
    <t>SigmaMS-MW</t>
  </si>
  <si>
    <t>Crit(MS-MW)</t>
  </si>
  <si>
    <t>Obt(MS-MW)</t>
  </si>
  <si>
    <t>Fail to reject H0</t>
  </si>
  <si>
    <t>A</t>
  </si>
  <si>
    <t>b, c</t>
  </si>
  <si>
    <t>Same as a</t>
  </si>
  <si>
    <t>e(X)</t>
  </si>
  <si>
    <t>C</t>
  </si>
  <si>
    <t>D</t>
  </si>
  <si>
    <t>F</t>
  </si>
  <si>
    <t>Z</t>
  </si>
  <si>
    <t>p(A)</t>
  </si>
  <si>
    <t>p(F)</t>
  </si>
  <si>
    <t>pB)</t>
  </si>
  <si>
    <t>p(C)</t>
  </si>
  <si>
    <t>p(F|B)</t>
  </si>
  <si>
    <t>p(Z|A)</t>
  </si>
  <si>
    <t>p(F|D)</t>
  </si>
  <si>
    <t>Given</t>
  </si>
  <si>
    <t>Computable</t>
  </si>
  <si>
    <t>p(Z)</t>
  </si>
  <si>
    <t>p(D)</t>
  </si>
  <si>
    <t>p(FandB)</t>
  </si>
  <si>
    <t>a-b</t>
  </si>
  <si>
    <t>p(ZandA)</t>
  </si>
  <si>
    <t>p(FandD)</t>
  </si>
  <si>
    <t>p(B|(FunionC))</t>
  </si>
  <si>
    <t>Not indpt</t>
  </si>
  <si>
    <t>for example,</t>
  </si>
  <si>
    <t>or (note...this bottom version wasn't used)</t>
  </si>
  <si>
    <t>p(PH)</t>
  </si>
  <si>
    <t>p(PT)</t>
  </si>
  <si>
    <t>p(NH|PH)</t>
  </si>
  <si>
    <t>p(NT|PH)</t>
  </si>
  <si>
    <t>p(NH|PT)</t>
  </si>
  <si>
    <t>p(NT|PT)</t>
  </si>
  <si>
    <t>PT and NT</t>
  </si>
  <si>
    <t>(PH and NT) or (PT and NH)</t>
  </si>
  <si>
    <t>PH and NH</t>
  </si>
  <si>
    <t>M</t>
  </si>
  <si>
    <t>Md</t>
  </si>
  <si>
    <t>No. of flips</t>
  </si>
  <si>
    <t>sigma^2</t>
  </si>
  <si>
    <t>1.0 because it's btwn plus or minus four standard deviations of the mean</t>
  </si>
  <si>
    <t>frequencies</t>
  </si>
  <si>
    <t>proportions</t>
  </si>
  <si>
    <t>Before</t>
  </si>
  <si>
    <t>After</t>
  </si>
  <si>
    <t>sigma^2M</t>
  </si>
  <si>
    <t>sigma^2MA-MB</t>
  </si>
  <si>
    <t>crit Z</t>
  </si>
  <si>
    <t>crit MA-MB</t>
  </si>
  <si>
    <t>years</t>
  </si>
  <si>
    <t>Actual diff</t>
  </si>
  <si>
    <t>For beta</t>
  </si>
  <si>
    <t>MB</t>
  </si>
  <si>
    <t>% conf</t>
  </si>
  <si>
    <t>CI</t>
  </si>
  <si>
    <t>MB-MA</t>
  </si>
  <si>
    <t>sigmaMB-MA</t>
  </si>
  <si>
    <t>6</t>
  </si>
  <si>
    <t>Snake</t>
  </si>
  <si>
    <t>length</t>
  </si>
  <si>
    <t>Sum X</t>
  </si>
  <si>
    <t>Sum X^2</t>
  </si>
  <si>
    <t>est mu</t>
  </si>
  <si>
    <t>est sigma^2</t>
  </si>
  <si>
    <t>est sigma</t>
  </si>
  <si>
    <t>df</t>
  </si>
  <si>
    <t>est sigma^2M</t>
  </si>
  <si>
    <t>est sigmaM</t>
  </si>
  <si>
    <t>Because these two conditional probabilities are not equal, the two events are not independent.</t>
  </si>
  <si>
    <t>2a</t>
  </si>
  <si>
    <t>3a</t>
  </si>
  <si>
    <t>Events aren't all equiprobabie</t>
  </si>
  <si>
    <t>p(R4 and G10)</t>
  </si>
  <si>
    <t>(1/6) x 1/3</t>
  </si>
  <si>
    <t>p(R1 and G13)</t>
  </si>
  <si>
    <t>(1/6) x 2/3</t>
  </si>
  <si>
    <t>p(14)=</t>
  </si>
  <si>
    <t>Proportion of 5's: pr(5) = x/N</t>
  </si>
  <si>
    <t>Distribution width</t>
  </si>
  <si>
    <t>As N increases, the difference between pr(5) and p(5) diminishes.</t>
  </si>
  <si>
    <t>f(B|F)</t>
  </si>
  <si>
    <t>p(D|F)</t>
  </si>
  <si>
    <t>p(Z|NotF)</t>
  </si>
  <si>
    <t>Optional: If N = infinity, then pr(5) = p(5)</t>
  </si>
  <si>
    <t>5</t>
  </si>
  <si>
    <t>p(K|Z) = p(KandZ)/p(Z)</t>
  </si>
  <si>
    <t>or, p(KandZ) = p(K|Z) x p(Z)</t>
  </si>
  <si>
    <t>Thus: p(KandZ) = p(K|Z) x p(Z) = .9 x .1 = .09</t>
  </si>
  <si>
    <t>p(K|Z) = .90</t>
  </si>
  <si>
    <t>p(Z) = .10</t>
  </si>
  <si>
    <t>p(K|W) = .50</t>
  </si>
  <si>
    <t>p(Z) = .25</t>
  </si>
  <si>
    <t>p(KandW) = .5 x .25 = .125</t>
  </si>
  <si>
    <t>p(KandZ) = .9 x .1 = .09</t>
  </si>
  <si>
    <t>p(K) = p(KandW) + p(KandZ) = .125 + .090 = .215</t>
  </si>
  <si>
    <t>2</t>
  </si>
  <si>
    <t>B</t>
  </si>
  <si>
    <t>a</t>
  </si>
  <si>
    <t>b</t>
  </si>
  <si>
    <t>c</t>
  </si>
  <si>
    <t>d</t>
  </si>
  <si>
    <t>4</t>
  </si>
  <si>
    <t>1</t>
  </si>
  <si>
    <t>v</t>
  </si>
  <si>
    <t>p(v)</t>
  </si>
  <si>
    <t>X</t>
  </si>
  <si>
    <t>(X-M)^2</t>
  </si>
  <si>
    <t>S^2</t>
  </si>
  <si>
    <t>S</t>
  </si>
  <si>
    <t>(X-M)</t>
  </si>
  <si>
    <t>Year</t>
  </si>
  <si>
    <t>Oz</t>
  </si>
  <si>
    <t>Cups</t>
  </si>
  <si>
    <t>ordinate value</t>
  </si>
  <si>
    <t>H = "Terson is HIV positive"</t>
  </si>
  <si>
    <t>T = "Test registers positive"</t>
  </si>
  <si>
    <t>p(T|H)=</t>
  </si>
  <si>
    <t>32^5</t>
  </si>
  <si>
    <t>W</t>
  </si>
  <si>
    <t>Not-W</t>
  </si>
  <si>
    <t>Not-B</t>
  </si>
  <si>
    <t>probs</t>
  </si>
  <si>
    <t>freqs</t>
  </si>
  <si>
    <t xml:space="preserve">No. For instance, </t>
  </si>
  <si>
    <t xml:space="preserve">p(B|W) = </t>
  </si>
  <si>
    <t xml:space="preserve">p(B|not W)  = </t>
  </si>
  <si>
    <t>p(B or not-W)</t>
  </si>
  <si>
    <t>p(B|not W)</t>
  </si>
  <si>
    <t>p(notW|(not(WUB))</t>
  </si>
  <si>
    <t>Make one big set of both numbers and letters. Then you have 32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</si>
</sst>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"/>
    <numFmt numFmtId="171" formatCode="0.0000"/>
    <numFmt numFmtId="172" formatCode="m/d/yyyy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4" fontId="0" fillId="0" borderId="0" xfId="0" applyAlignment="1">
      <alignment/>
    </xf>
    <xf numFmtId="4" fontId="0" fillId="0" borderId="0" xfId="0" applyAlignment="1" quotePrefix="1">
      <alignment/>
    </xf>
    <xf numFmtId="4" fontId="0" fillId="0" borderId="0" xfId="0" applyAlignment="1">
      <alignment horizontal="right"/>
    </xf>
    <xf numFmtId="4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4" fontId="0" fillId="0" borderId="0" xfId="0" applyAlignment="1">
      <alignment horizontal="left"/>
    </xf>
    <xf numFmtId="170" fontId="0" fillId="0" borderId="0" xfId="0" applyNumberFormat="1" applyAlignment="1">
      <alignment horizontal="right"/>
    </xf>
    <xf numFmtId="4" fontId="0" fillId="0" borderId="0" xfId="0" applyAlignment="1" quotePrefix="1">
      <alignment horizontal="right"/>
    </xf>
    <xf numFmtId="4" fontId="0" fillId="0" borderId="0" xfId="0" applyBorder="1" applyAlignment="1">
      <alignment horizontal="right"/>
    </xf>
    <xf numFmtId="170" fontId="0" fillId="0" borderId="0" xfId="0" applyNumberFormat="1" applyBorder="1" applyAlignment="1">
      <alignment horizontal="right"/>
    </xf>
    <xf numFmtId="4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75" fontId="0" fillId="0" borderId="0" xfId="0" applyNumberFormat="1" applyAlignment="1">
      <alignment/>
    </xf>
    <xf numFmtId="170" fontId="0" fillId="0" borderId="0" xfId="0" applyNumberFormat="1" applyAlignment="1">
      <alignment/>
    </xf>
    <xf numFmtId="4" fontId="0" fillId="0" borderId="1" xfId="0" applyBorder="1" applyAlignment="1">
      <alignment horizontal="right"/>
    </xf>
    <xf numFmtId="170" fontId="0" fillId="0" borderId="2" xfId="0" applyNumberFormat="1" applyBorder="1" applyAlignment="1">
      <alignment/>
    </xf>
    <xf numFmtId="4" fontId="0" fillId="0" borderId="3" xfId="0" applyBorder="1" applyAlignment="1">
      <alignment horizontal="right"/>
    </xf>
    <xf numFmtId="170" fontId="0" fillId="0" borderId="4" xfId="0" applyNumberFormat="1" applyBorder="1" applyAlignment="1">
      <alignment/>
    </xf>
    <xf numFmtId="174" fontId="0" fillId="0" borderId="0" xfId="0" applyNumberFormat="1" applyBorder="1" applyAlignment="1">
      <alignment horizontal="right"/>
    </xf>
    <xf numFmtId="4" fontId="0" fillId="0" borderId="5" xfId="0" applyBorder="1" applyAlignment="1">
      <alignment horizontal="right"/>
    </xf>
    <xf numFmtId="175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left"/>
    </xf>
    <xf numFmtId="170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170" fontId="0" fillId="0" borderId="1" xfId="0" applyNumberFormat="1" applyBorder="1" applyAlignment="1">
      <alignment horizontal="right"/>
    </xf>
    <xf numFmtId="170" fontId="0" fillId="0" borderId="8" xfId="0" applyNumberFormat="1" applyBorder="1" applyAlignment="1">
      <alignment horizontal="right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9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0" xfId="0" applyNumberFormat="1" applyAlignment="1" quotePrefix="1">
      <alignment horizontal="center"/>
    </xf>
    <xf numFmtId="174" fontId="0" fillId="0" borderId="6" xfId="0" applyNumberFormat="1" applyBorder="1" applyAlignment="1">
      <alignment horizontal="left"/>
    </xf>
    <xf numFmtId="4" fontId="0" fillId="0" borderId="5" xfId="0" applyBorder="1" applyAlignment="1">
      <alignment horizontal="left"/>
    </xf>
    <xf numFmtId="170" fontId="0" fillId="0" borderId="6" xfId="0" applyNumberFormat="1" applyBorder="1" applyAlignment="1">
      <alignment horizontal="center"/>
    </xf>
    <xf numFmtId="4" fontId="0" fillId="0" borderId="7" xfId="0" applyBorder="1" applyAlignment="1">
      <alignment horizontal="center"/>
    </xf>
    <xf numFmtId="4" fontId="0" fillId="0" borderId="12" xfId="0" applyBorder="1" applyAlignment="1">
      <alignment horizontal="center"/>
    </xf>
    <xf numFmtId="4" fontId="0" fillId="0" borderId="2" xfId="0" applyBorder="1" applyAlignment="1">
      <alignment horizontal="center"/>
    </xf>
    <xf numFmtId="4" fontId="0" fillId="0" borderId="8" xfId="0" applyBorder="1" applyAlignment="1">
      <alignment horizontal="right"/>
    </xf>
    <xf numFmtId="174" fontId="0" fillId="0" borderId="13" xfId="0" applyNumberFormat="1" applyBorder="1" applyAlignment="1">
      <alignment horizontal="center"/>
    </xf>
    <xf numFmtId="4" fontId="0" fillId="0" borderId="14" xfId="0" applyBorder="1" applyAlignment="1">
      <alignment horizontal="right"/>
    </xf>
    <xf numFmtId="174" fontId="0" fillId="0" borderId="15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174" fontId="0" fillId="0" borderId="4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4" fontId="0" fillId="0" borderId="7" xfId="0" applyBorder="1" applyAlignment="1">
      <alignment horizontal="right"/>
    </xf>
    <xf numFmtId="4" fontId="0" fillId="0" borderId="2" xfId="0" applyBorder="1" applyAlignment="1">
      <alignment/>
    </xf>
    <xf numFmtId="4" fontId="0" fillId="0" borderId="0" xfId="0" applyBorder="1" applyAlignment="1">
      <alignment horizontal="center"/>
    </xf>
    <xf numFmtId="4" fontId="0" fillId="0" borderId="13" xfId="0" applyBorder="1" applyAlignment="1">
      <alignment/>
    </xf>
    <xf numFmtId="170" fontId="0" fillId="0" borderId="0" xfId="0" applyNumberFormat="1" applyBorder="1" applyAlignment="1">
      <alignment horizontal="left"/>
    </xf>
    <xf numFmtId="4" fontId="0" fillId="0" borderId="3" xfId="0" applyBorder="1" applyAlignment="1">
      <alignment horizontal="left"/>
    </xf>
    <xf numFmtId="4" fontId="0" fillId="0" borderId="16" xfId="0" applyBorder="1" applyAlignment="1">
      <alignment horizontal="center"/>
    </xf>
    <xf numFmtId="4" fontId="0" fillId="0" borderId="16" xfId="0" applyBorder="1" applyAlignment="1">
      <alignment horizontal="right"/>
    </xf>
    <xf numFmtId="4" fontId="0" fillId="0" borderId="4" xfId="0" applyBorder="1" applyAlignment="1">
      <alignment/>
    </xf>
    <xf numFmtId="4" fontId="0" fillId="0" borderId="1" xfId="0" applyBorder="1" applyAlignment="1">
      <alignment horizontal="left"/>
    </xf>
    <xf numFmtId="4" fontId="0" fillId="0" borderId="2" xfId="0" applyBorder="1" applyAlignment="1">
      <alignment horizontal="right"/>
    </xf>
    <xf numFmtId="4" fontId="0" fillId="0" borderId="4" xfId="0" applyBorder="1" applyAlignment="1">
      <alignment horizontal="right"/>
    </xf>
    <xf numFmtId="4" fontId="0" fillId="0" borderId="8" xfId="0" applyBorder="1" applyAlignment="1">
      <alignment horizontal="left"/>
    </xf>
    <xf numFmtId="4" fontId="0" fillId="0" borderId="13" xfId="0" applyBorder="1" applyAlignment="1">
      <alignment horizontal="center"/>
    </xf>
    <xf numFmtId="4" fontId="0" fillId="0" borderId="4" xfId="0" applyBorder="1" applyAlignment="1">
      <alignment horizontal="center"/>
    </xf>
    <xf numFmtId="4" fontId="0" fillId="0" borderId="0" xfId="0" applyFont="1" applyBorder="1" applyAlignment="1">
      <alignment horizontal="right"/>
    </xf>
    <xf numFmtId="4" fontId="0" fillId="0" borderId="0" xfId="0" applyFont="1" applyBorder="1" applyAlignment="1">
      <alignment horizontal="left"/>
    </xf>
    <xf numFmtId="4" fontId="0" fillId="0" borderId="0" xfId="0" applyFont="1" applyBorder="1" applyAlignment="1" quotePrefix="1">
      <alignment horizontal="right"/>
    </xf>
    <xf numFmtId="1" fontId="0" fillId="0" borderId="0" xfId="0" applyNumberFormat="1" applyFont="1" applyBorder="1" applyAlignment="1">
      <alignment horizontal="right"/>
    </xf>
    <xf numFmtId="4" fontId="0" fillId="0" borderId="0" xfId="0" applyFont="1" applyFill="1" applyBorder="1" applyAlignment="1">
      <alignment horizontal="right"/>
    </xf>
    <xf numFmtId="4" fontId="0" fillId="0" borderId="0" xfId="0" applyFont="1" applyAlignment="1">
      <alignment horizontal="right"/>
    </xf>
    <xf numFmtId="17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4" fontId="0" fillId="0" borderId="0" xfId="0" applyFont="1" applyAlignment="1">
      <alignment/>
    </xf>
    <xf numFmtId="4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174" fontId="0" fillId="0" borderId="0" xfId="0" applyNumberFormat="1" applyFont="1" applyBorder="1" applyAlignment="1">
      <alignment horizontal="left"/>
    </xf>
    <xf numFmtId="174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4" fontId="0" fillId="0" borderId="0" xfId="0" applyFont="1" applyBorder="1" applyAlignment="1">
      <alignment horizontal="center"/>
    </xf>
    <xf numFmtId="4" fontId="0" fillId="0" borderId="5" xfId="0" applyFont="1" applyBorder="1" applyAlignment="1">
      <alignment horizontal="right"/>
    </xf>
    <xf numFmtId="174" fontId="0" fillId="0" borderId="6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left"/>
    </xf>
    <xf numFmtId="4" fontId="7" fillId="0" borderId="0" xfId="0" applyFont="1" applyAlignment="1">
      <alignment horizontal="right"/>
    </xf>
    <xf numFmtId="4" fontId="7" fillId="0" borderId="0" xfId="0" applyFont="1" applyBorder="1" applyAlignment="1">
      <alignment horizontal="right"/>
    </xf>
    <xf numFmtId="3" fontId="0" fillId="0" borderId="0" xfId="0" applyNumberFormat="1" applyBorder="1" applyAlignment="1" quotePrefix="1">
      <alignment horizontal="right"/>
    </xf>
    <xf numFmtId="4" fontId="0" fillId="0" borderId="0" xfId="0" applyBorder="1" applyAlignment="1">
      <alignment horizontal="left"/>
    </xf>
    <xf numFmtId="4" fontId="0" fillId="0" borderId="0" xfId="0" applyFont="1" applyAlignment="1" quotePrefix="1">
      <alignment horizontal="right"/>
    </xf>
    <xf numFmtId="3" fontId="0" fillId="0" borderId="0" xfId="0" applyNumberFormat="1" applyBorder="1" applyAlignment="1">
      <alignment/>
    </xf>
    <xf numFmtId="4" fontId="0" fillId="0" borderId="0" xfId="0" applyBorder="1" applyAlignment="1">
      <alignment/>
    </xf>
    <xf numFmtId="178" fontId="0" fillId="0" borderId="0" xfId="0" applyNumberFormat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4" fontId="0" fillId="0" borderId="0" xfId="0" applyAlignment="1">
      <alignment/>
    </xf>
    <xf numFmtId="4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174" fontId="0" fillId="0" borderId="9" xfId="0" applyNumberFormat="1" applyBorder="1" applyAlignment="1">
      <alignment/>
    </xf>
    <xf numFmtId="170" fontId="0" fillId="0" borderId="9" xfId="0" applyNumberForma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8" xfId="0" applyNumberFormat="1" applyBorder="1" applyAlignment="1">
      <alignment horizontal="center"/>
    </xf>
    <xf numFmtId="0" fontId="0" fillId="0" borderId="20" xfId="0" applyNumberFormat="1" applyBorder="1" applyAlignment="1">
      <alignment horizontal="right"/>
    </xf>
    <xf numFmtId="0" fontId="0" fillId="0" borderId="19" xfId="0" applyNumberFormat="1" applyBorder="1" applyAlignment="1">
      <alignment horizontal="center"/>
    </xf>
    <xf numFmtId="3" fontId="0" fillId="0" borderId="0" xfId="0" applyNumberFormat="1" applyBorder="1" applyAlignment="1">
      <alignment horizontal="left"/>
    </xf>
    <xf numFmtId="170" fontId="0" fillId="0" borderId="16" xfId="0" applyNumberFormat="1" applyBorder="1" applyAlignment="1">
      <alignment horizontal="right"/>
    </xf>
    <xf numFmtId="4" fontId="0" fillId="0" borderId="21" xfId="0" applyBorder="1" applyAlignment="1">
      <alignment horizontal="right"/>
    </xf>
    <xf numFmtId="174" fontId="0" fillId="0" borderId="3" xfId="0" applyNumberFormat="1" applyBorder="1" applyAlignment="1">
      <alignment horizontal="right"/>
    </xf>
    <xf numFmtId="174" fontId="0" fillId="0" borderId="4" xfId="0" applyNumberFormat="1" applyBorder="1" applyAlignment="1">
      <alignment horizontal="right"/>
    </xf>
    <xf numFmtId="4" fontId="0" fillId="0" borderId="22" xfId="0" applyBorder="1" applyAlignment="1">
      <alignment horizontal="right"/>
    </xf>
    <xf numFmtId="174" fontId="0" fillId="0" borderId="23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9" fontId="0" fillId="0" borderId="24" xfId="2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74" fontId="0" fillId="0" borderId="26" xfId="0" applyNumberFormat="1" applyBorder="1" applyAlignment="1">
      <alignment horizontal="center"/>
    </xf>
    <xf numFmtId="3" fontId="0" fillId="0" borderId="9" xfId="0" applyNumberFormat="1" applyBorder="1" applyAlignment="1">
      <alignment horizontal="right"/>
    </xf>
    <xf numFmtId="174" fontId="0" fillId="0" borderId="9" xfId="0" applyNumberFormat="1" applyBorder="1" applyAlignment="1">
      <alignment horizontal="right"/>
    </xf>
    <xf numFmtId="170" fontId="0" fillId="0" borderId="9" xfId="0" applyNumberFormat="1" applyBorder="1" applyAlignment="1">
      <alignment horizontal="left"/>
    </xf>
    <xf numFmtId="170" fontId="0" fillId="0" borderId="0" xfId="0" applyNumberForma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1">
      <selection activeCell="E67" sqref="E67"/>
    </sheetView>
  </sheetViews>
  <sheetFormatPr defaultColWidth="11.00390625" defaultRowHeight="12.75"/>
  <cols>
    <col min="1" max="1" width="3.375" style="0" customWidth="1"/>
    <col min="2" max="2" width="13.875" style="2" customWidth="1"/>
    <col min="3" max="4" width="13.875" style="3" customWidth="1"/>
    <col min="5" max="5" width="13.875" style="2" customWidth="1"/>
    <col min="6" max="6" width="13.875" style="3" customWidth="1"/>
    <col min="7" max="7" width="13.875" style="0" customWidth="1"/>
  </cols>
  <sheetData>
    <row r="1" spans="1:6" ht="12.75">
      <c r="A1" t="s">
        <v>177</v>
      </c>
      <c r="B1" s="2" t="s">
        <v>123</v>
      </c>
      <c r="D1" s="4"/>
      <c r="E1" s="6" t="s">
        <v>124</v>
      </c>
      <c r="F1" s="4"/>
    </row>
    <row r="2" spans="2:6" ht="12.75">
      <c r="B2" s="2" t="s">
        <v>117</v>
      </c>
      <c r="C2" s="32">
        <v>0.75</v>
      </c>
      <c r="E2" s="2" t="s">
        <v>125</v>
      </c>
      <c r="F2" s="32">
        <f>1-C2</f>
        <v>0.25</v>
      </c>
    </row>
    <row r="3" spans="2:6" ht="12.75">
      <c r="B3" s="2" t="s">
        <v>116</v>
      </c>
      <c r="C3" s="32">
        <v>0.5</v>
      </c>
      <c r="F3" s="32"/>
    </row>
    <row r="4" spans="2:6" ht="12.75">
      <c r="B4" s="2" t="s">
        <v>118</v>
      </c>
      <c r="C4" s="32">
        <v>0.3</v>
      </c>
      <c r="F4" s="32"/>
    </row>
    <row r="5" spans="2:6" ht="12.75">
      <c r="B5" s="2" t="s">
        <v>119</v>
      </c>
      <c r="C5" s="32">
        <v>0.15</v>
      </c>
      <c r="E5" s="2" t="s">
        <v>126</v>
      </c>
      <c r="F5" s="32">
        <f>1-(C3+C4+C5)</f>
        <v>0.04999999999999993</v>
      </c>
    </row>
    <row r="6" spans="2:6" ht="12.75">
      <c r="B6" s="2" t="s">
        <v>188</v>
      </c>
      <c r="C6" s="32">
        <v>0.36</v>
      </c>
      <c r="E6" s="2" t="s">
        <v>127</v>
      </c>
      <c r="F6" s="32">
        <f>C6*C2</f>
        <v>0.27</v>
      </c>
    </row>
    <row r="7" spans="2:6" ht="12.75">
      <c r="B7" s="2" t="s">
        <v>121</v>
      </c>
      <c r="C7" s="32">
        <v>0.4</v>
      </c>
      <c r="E7" s="2" t="s">
        <v>129</v>
      </c>
      <c r="F7" s="32">
        <f>C3*C7</f>
        <v>0.2</v>
      </c>
    </row>
    <row r="8" spans="2:6" ht="12.75">
      <c r="B8" s="2" t="s">
        <v>122</v>
      </c>
      <c r="C8" s="32">
        <v>0.6</v>
      </c>
      <c r="E8" s="2" t="s">
        <v>130</v>
      </c>
      <c r="F8" s="32">
        <f>F5*C8</f>
        <v>0.029999999999999957</v>
      </c>
    </row>
    <row r="9" spans="1:3" ht="13.5" thickBot="1">
      <c r="A9" s="1"/>
      <c r="B9" s="6"/>
      <c r="C9" s="4"/>
    </row>
    <row r="10" spans="1:7" ht="12.75">
      <c r="A10" t="s">
        <v>205</v>
      </c>
      <c r="B10" s="18"/>
      <c r="C10" s="40" t="s">
        <v>108</v>
      </c>
      <c r="D10" s="40" t="s">
        <v>204</v>
      </c>
      <c r="E10" s="40" t="s">
        <v>112</v>
      </c>
      <c r="F10" s="41" t="s">
        <v>113</v>
      </c>
      <c r="G10" s="42"/>
    </row>
    <row r="11" spans="2:7" ht="12.75">
      <c r="B11" s="43" t="s">
        <v>114</v>
      </c>
      <c r="C11" s="31">
        <v>0.3</v>
      </c>
      <c r="D11" s="31">
        <f>F6</f>
        <v>0.27</v>
      </c>
      <c r="E11" s="31">
        <f>G11-(C11+D11+F11)</f>
        <v>0.15000000000000002</v>
      </c>
      <c r="F11" s="34">
        <f>F8</f>
        <v>0.029999999999999957</v>
      </c>
      <c r="G11" s="44">
        <f>C2</f>
        <v>0.75</v>
      </c>
    </row>
    <row r="12" spans="2:7" ht="12.75">
      <c r="B12" s="45" t="s">
        <v>115</v>
      </c>
      <c r="C12" s="33">
        <f>F7</f>
        <v>0.2</v>
      </c>
      <c r="D12" s="33">
        <f>D13-D11</f>
        <v>0.02999999999999997</v>
      </c>
      <c r="E12" s="33">
        <f>E13-E11</f>
        <v>0</v>
      </c>
      <c r="F12" s="35">
        <v>0.02</v>
      </c>
      <c r="G12" s="46">
        <f>F2</f>
        <v>0.25</v>
      </c>
    </row>
    <row r="13" spans="2:7" ht="13.5" thickBot="1">
      <c r="B13" s="20"/>
      <c r="C13" s="47">
        <f>C3</f>
        <v>0.5</v>
      </c>
      <c r="D13" s="47">
        <f>C4</f>
        <v>0.3</v>
      </c>
      <c r="E13" s="47">
        <f>C5</f>
        <v>0.15</v>
      </c>
      <c r="F13" s="48">
        <f>F5</f>
        <v>0.04999999999999993</v>
      </c>
      <c r="G13" s="49">
        <f>SUM(C13:F13)</f>
        <v>1</v>
      </c>
    </row>
    <row r="14" spans="3:6" ht="13.5" thickBot="1">
      <c r="C14" s="4"/>
      <c r="D14" s="4"/>
      <c r="E14" s="6"/>
      <c r="F14" s="4"/>
    </row>
    <row r="15" spans="1:3" ht="12.75">
      <c r="A15" t="s">
        <v>206</v>
      </c>
      <c r="B15" s="29" t="s">
        <v>120</v>
      </c>
      <c r="C15" s="50">
        <f>D11/D13</f>
        <v>0.9000000000000001</v>
      </c>
    </row>
    <row r="16" spans="1:3" ht="12.75">
      <c r="A16" t="s">
        <v>207</v>
      </c>
      <c r="B16" s="30" t="s">
        <v>189</v>
      </c>
      <c r="C16" s="51">
        <f>F11/G11</f>
        <v>0.039999999999999945</v>
      </c>
    </row>
    <row r="17" spans="1:3" ht="12.75">
      <c r="A17" t="s">
        <v>208</v>
      </c>
      <c r="B17" s="43" t="s">
        <v>131</v>
      </c>
      <c r="C17" s="51">
        <f>D11/(C11+D11+E11+F11+E12)</f>
        <v>0.36000000000000004</v>
      </c>
    </row>
    <row r="18" spans="1:3" ht="13.5" thickBot="1">
      <c r="A18" t="s">
        <v>69</v>
      </c>
      <c r="B18" s="20" t="s">
        <v>190</v>
      </c>
      <c r="C18" s="67">
        <v>1</v>
      </c>
    </row>
    <row r="19" spans="1:7" ht="12.75">
      <c r="A19" t="s">
        <v>70</v>
      </c>
      <c r="B19" s="18" t="s">
        <v>132</v>
      </c>
      <c r="C19" s="52"/>
      <c r="D19" s="40"/>
      <c r="E19" s="53"/>
      <c r="F19" s="40"/>
      <c r="G19" s="54"/>
    </row>
    <row r="20" spans="2:7" ht="12.75">
      <c r="B20" s="43" t="s">
        <v>133</v>
      </c>
      <c r="C20" s="55"/>
      <c r="D20" s="55"/>
      <c r="E20" s="8"/>
      <c r="F20" s="55"/>
      <c r="G20" s="56"/>
    </row>
    <row r="21" spans="2:7" ht="12.75">
      <c r="B21" s="43" t="s">
        <v>0</v>
      </c>
      <c r="C21" s="57">
        <f>C11/G11</f>
        <v>0.39999999999999997</v>
      </c>
      <c r="D21" s="55"/>
      <c r="E21" s="8"/>
      <c r="F21" s="55"/>
      <c r="G21" s="56"/>
    </row>
    <row r="22" spans="2:7" ht="12.75">
      <c r="B22" s="43" t="s">
        <v>1</v>
      </c>
      <c r="C22" s="57">
        <f>C12/G12</f>
        <v>0.8</v>
      </c>
      <c r="D22" s="55"/>
      <c r="E22" s="8"/>
      <c r="F22" s="55"/>
      <c r="G22" s="56"/>
    </row>
    <row r="23" spans="2:7" ht="13.5" thickBot="1">
      <c r="B23" s="58" t="s">
        <v>176</v>
      </c>
      <c r="C23" s="59"/>
      <c r="D23" s="59"/>
      <c r="E23" s="60"/>
      <c r="F23" s="59"/>
      <c r="G23" s="61"/>
    </row>
    <row r="24" ht="13.5" thickBot="1">
      <c r="B24" s="5"/>
    </row>
    <row r="25" spans="1:3" ht="13.5" thickBot="1">
      <c r="A25" t="s">
        <v>178</v>
      </c>
      <c r="B25" s="38" t="s">
        <v>179</v>
      </c>
      <c r="C25" s="39"/>
    </row>
    <row r="26" spans="1:4" ht="12.75">
      <c r="A26" t="s">
        <v>206</v>
      </c>
      <c r="B26" s="2" t="s">
        <v>180</v>
      </c>
      <c r="C26" s="36" t="s">
        <v>181</v>
      </c>
      <c r="D26" s="32">
        <f>1/18</f>
        <v>0.05555555555555555</v>
      </c>
    </row>
    <row r="27" spans="2:4" ht="13.5" thickBot="1">
      <c r="B27" s="2" t="s">
        <v>182</v>
      </c>
      <c r="C27" s="36" t="s">
        <v>183</v>
      </c>
      <c r="D27" s="32">
        <f>2/18</f>
        <v>0.1111111111111111</v>
      </c>
    </row>
    <row r="28" spans="2:3" ht="13.5" thickBot="1">
      <c r="B28" s="23" t="s">
        <v>184</v>
      </c>
      <c r="C28" s="37">
        <f>D26+D27</f>
        <v>0.16666666666666666</v>
      </c>
    </row>
    <row r="29" ht="13.5" thickBot="1">
      <c r="D29" s="32"/>
    </row>
    <row r="30" spans="1:4" ht="13.5" thickBot="1">
      <c r="A30" s="1" t="s">
        <v>209</v>
      </c>
      <c r="B30" s="62" t="s">
        <v>185</v>
      </c>
      <c r="C30" s="42"/>
      <c r="D30" s="32"/>
    </row>
    <row r="31" spans="2:5" ht="12.75">
      <c r="B31" s="62" t="s">
        <v>187</v>
      </c>
      <c r="C31" s="40"/>
      <c r="D31" s="40"/>
      <c r="E31" s="63"/>
    </row>
    <row r="32" spans="2:5" ht="13.5" thickBot="1">
      <c r="B32" s="58" t="s">
        <v>191</v>
      </c>
      <c r="C32" s="59"/>
      <c r="D32" s="59"/>
      <c r="E32" s="64"/>
    </row>
    <row r="33" ht="13.5" thickBot="1"/>
    <row r="34" spans="1:4" ht="12.75">
      <c r="A34" s="1" t="s">
        <v>192</v>
      </c>
      <c r="B34" s="62" t="s">
        <v>196</v>
      </c>
      <c r="C34" s="40"/>
      <c r="D34" s="42"/>
    </row>
    <row r="35" spans="1:4" ht="12.75">
      <c r="A35" s="1"/>
      <c r="B35" s="65" t="s">
        <v>197</v>
      </c>
      <c r="C35" s="55"/>
      <c r="D35" s="66"/>
    </row>
    <row r="36" spans="2:4" ht="12.75">
      <c r="B36" s="65" t="s">
        <v>193</v>
      </c>
      <c r="C36" s="55"/>
      <c r="D36" s="66"/>
    </row>
    <row r="37" spans="2:4" ht="12.75">
      <c r="B37" s="65" t="s">
        <v>194</v>
      </c>
      <c r="C37" s="55"/>
      <c r="D37" s="66"/>
    </row>
    <row r="38" spans="2:4" ht="13.5" thickBot="1">
      <c r="B38" s="58" t="s">
        <v>195</v>
      </c>
      <c r="C38" s="59"/>
      <c r="D38" s="67"/>
    </row>
    <row r="39" ht="12.75">
      <c r="B39" s="5"/>
    </row>
    <row r="40" ht="13.5" thickBot="1">
      <c r="B40" s="5" t="s">
        <v>134</v>
      </c>
    </row>
    <row r="41" spans="2:4" ht="12.75">
      <c r="B41" s="62" t="s">
        <v>198</v>
      </c>
      <c r="C41" s="40"/>
      <c r="D41" s="42"/>
    </row>
    <row r="42" spans="2:4" ht="12.75">
      <c r="B42" s="65" t="s">
        <v>199</v>
      </c>
      <c r="C42" s="55"/>
      <c r="D42" s="66"/>
    </row>
    <row r="43" spans="2:8" ht="12.75">
      <c r="B43" s="65" t="s">
        <v>196</v>
      </c>
      <c r="C43" s="55"/>
      <c r="D43" s="66"/>
      <c r="H43" s="14"/>
    </row>
    <row r="44" spans="2:4" ht="12.75">
      <c r="B44" s="65" t="s">
        <v>197</v>
      </c>
      <c r="C44" s="55"/>
      <c r="D44" s="66"/>
    </row>
    <row r="45" spans="2:4" ht="12.75">
      <c r="B45" s="43"/>
      <c r="C45" s="55"/>
      <c r="D45" s="66"/>
    </row>
    <row r="46" spans="2:4" ht="12.75">
      <c r="B46" s="65" t="s">
        <v>200</v>
      </c>
      <c r="C46" s="55"/>
      <c r="D46" s="66"/>
    </row>
    <row r="47" spans="2:4" ht="12.75">
      <c r="B47" s="65" t="s">
        <v>201</v>
      </c>
      <c r="C47" s="55"/>
      <c r="D47" s="66"/>
    </row>
    <row r="48" spans="2:4" ht="13.5" thickBot="1">
      <c r="B48" s="58" t="s">
        <v>202</v>
      </c>
      <c r="C48" s="59"/>
      <c r="D48" s="67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</sheetData>
  <printOptions/>
  <pageMargins left="0.75" right="0.75" top="1" bottom="1" header="0.5" footer="0.5"/>
  <pageSetup fitToHeight="1" fitToWidth="1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">
      <selection activeCell="G66" sqref="G66"/>
    </sheetView>
  </sheetViews>
  <sheetFormatPr defaultColWidth="11.00390625" defaultRowHeight="12.75"/>
  <cols>
    <col min="1" max="1" width="3.375" style="73" customWidth="1"/>
    <col min="2" max="2" width="12.375" style="73" customWidth="1"/>
    <col min="3" max="3" width="15.25390625" style="73" customWidth="1"/>
    <col min="4" max="4" width="10.75390625" style="73" customWidth="1"/>
    <col min="5" max="5" width="14.625" style="79" customWidth="1"/>
    <col min="6" max="16384" width="10.75390625" style="73" customWidth="1"/>
  </cols>
  <sheetData>
    <row r="1" spans="1:7" ht="12.75">
      <c r="A1" s="70" t="s">
        <v>210</v>
      </c>
      <c r="B1" s="69" t="s">
        <v>222</v>
      </c>
      <c r="C1" s="68"/>
      <c r="D1" s="68" t="s">
        <v>50</v>
      </c>
      <c r="E1" s="81">
        <v>0.02</v>
      </c>
      <c r="F1" s="71"/>
      <c r="G1" s="72"/>
    </row>
    <row r="2" spans="1:7" ht="12.75">
      <c r="A2" s="68"/>
      <c r="B2" s="69" t="s">
        <v>223</v>
      </c>
      <c r="C2" s="74"/>
      <c r="D2" s="75" t="s">
        <v>52</v>
      </c>
      <c r="E2" s="81">
        <f>1-E1</f>
        <v>0.98</v>
      </c>
      <c r="F2" s="76"/>
      <c r="G2" s="75"/>
    </row>
    <row r="3" spans="1:7" ht="12.75">
      <c r="A3" s="68"/>
      <c r="B3" s="69" t="s">
        <v>25</v>
      </c>
      <c r="C3" s="74"/>
      <c r="D3" s="75"/>
      <c r="E3" s="80"/>
      <c r="F3" s="76"/>
      <c r="G3" s="75"/>
    </row>
    <row r="4" spans="1:7" ht="12.75">
      <c r="A4" s="68"/>
      <c r="B4" s="69"/>
      <c r="C4" s="74"/>
      <c r="D4" s="75"/>
      <c r="E4" s="80"/>
      <c r="F4" s="76"/>
      <c r="G4" s="75"/>
    </row>
    <row r="5" spans="1:7" ht="12.75">
      <c r="A5" s="68"/>
      <c r="B5" s="68" t="s">
        <v>224</v>
      </c>
      <c r="C5" s="74">
        <v>1</v>
      </c>
      <c r="D5" s="75" t="s">
        <v>51</v>
      </c>
      <c r="E5" s="80" t="s">
        <v>21</v>
      </c>
      <c r="F5" s="83">
        <f>C5*E1</f>
        <v>0.02</v>
      </c>
      <c r="G5" s="75"/>
    </row>
    <row r="6" spans="1:7" ht="12.75">
      <c r="A6" s="68"/>
      <c r="B6" s="68" t="s">
        <v>22</v>
      </c>
      <c r="C6" s="74">
        <v>0.05</v>
      </c>
      <c r="D6" s="75" t="s">
        <v>51</v>
      </c>
      <c r="E6" s="80" t="s">
        <v>23</v>
      </c>
      <c r="F6" s="83">
        <f>C6*E2</f>
        <v>0.049</v>
      </c>
      <c r="G6" s="75"/>
    </row>
    <row r="7" spans="1:7" ht="12.75">
      <c r="A7" s="68"/>
      <c r="B7" s="68"/>
      <c r="D7" s="75"/>
      <c r="E7" s="80"/>
      <c r="F7" s="75"/>
      <c r="G7" s="75"/>
    </row>
    <row r="8" spans="1:7" ht="12.75">
      <c r="A8" s="68"/>
      <c r="B8" s="68" t="s">
        <v>53</v>
      </c>
      <c r="C8" s="74"/>
      <c r="D8" s="75"/>
      <c r="E8" s="80"/>
      <c r="F8" s="75"/>
      <c r="G8" s="75"/>
    </row>
    <row r="9" spans="1:7" ht="12.75">
      <c r="A9" s="68"/>
      <c r="B9" s="68"/>
      <c r="D9" s="87" t="s">
        <v>54</v>
      </c>
      <c r="E9" s="88" t="s">
        <v>55</v>
      </c>
      <c r="F9" s="68"/>
      <c r="G9" s="68"/>
    </row>
    <row r="10" spans="1:7" ht="12.75">
      <c r="A10" s="68"/>
      <c r="B10" s="70"/>
      <c r="C10" s="75" t="s">
        <v>24</v>
      </c>
      <c r="D10" s="85">
        <f>F5</f>
        <v>0.02</v>
      </c>
      <c r="E10" s="86">
        <f>F6</f>
        <v>0.049</v>
      </c>
      <c r="F10" s="86">
        <f>D10+E10</f>
        <v>0.069</v>
      </c>
      <c r="G10" s="68"/>
    </row>
    <row r="11" spans="1:8" ht="12.75">
      <c r="A11" s="68"/>
      <c r="B11" s="77"/>
      <c r="C11" s="75" t="s">
        <v>33</v>
      </c>
      <c r="D11" s="85">
        <f>D12-D10</f>
        <v>0</v>
      </c>
      <c r="E11" s="86">
        <f>E12-E10</f>
        <v>0.9309999999999999</v>
      </c>
      <c r="F11" s="86">
        <f>D11+E11</f>
        <v>0.9309999999999999</v>
      </c>
      <c r="G11" s="68"/>
      <c r="H11" s="78"/>
    </row>
    <row r="12" spans="1:7" ht="12.75">
      <c r="A12" s="70"/>
      <c r="B12" s="70"/>
      <c r="C12" s="75"/>
      <c r="D12" s="85">
        <f>E1</f>
        <v>0.02</v>
      </c>
      <c r="E12" s="86">
        <f>E2</f>
        <v>0.98</v>
      </c>
      <c r="F12" s="86">
        <f>SUM(D10:E11)</f>
        <v>1</v>
      </c>
      <c r="G12" s="68"/>
    </row>
    <row r="13" spans="1:7" ht="13.5" thickBot="1">
      <c r="A13" s="68"/>
      <c r="B13" s="77"/>
      <c r="C13" s="75"/>
      <c r="D13" s="82"/>
      <c r="E13" s="81"/>
      <c r="F13" s="84"/>
      <c r="G13" s="68"/>
    </row>
    <row r="14" spans="1:7" ht="13.5" thickBot="1">
      <c r="A14" s="70"/>
      <c r="B14" s="89" t="s">
        <v>56</v>
      </c>
      <c r="C14" s="90">
        <f>E10/F10</f>
        <v>0.7101449275362318</v>
      </c>
      <c r="D14" s="82"/>
      <c r="E14" s="81"/>
      <c r="F14" s="84"/>
      <c r="G14" s="68"/>
    </row>
    <row r="15" spans="1:7" ht="12.75">
      <c r="A15" s="68"/>
      <c r="B15" s="77"/>
      <c r="C15" s="75"/>
      <c r="D15" s="76"/>
      <c r="E15" s="80"/>
      <c r="F15" s="68"/>
      <c r="G15" s="68"/>
    </row>
    <row r="16" spans="1:7" ht="12.75">
      <c r="A16" s="68"/>
      <c r="B16" s="70"/>
      <c r="C16" s="75"/>
      <c r="D16" s="76"/>
      <c r="E16" s="80"/>
      <c r="F16" s="68"/>
      <c r="G16" s="68"/>
    </row>
    <row r="17" spans="1:7" ht="12.75">
      <c r="A17" s="70" t="s">
        <v>203</v>
      </c>
      <c r="B17" s="73" t="s">
        <v>57</v>
      </c>
      <c r="C17" s="82">
        <v>0.6</v>
      </c>
      <c r="D17" s="76"/>
      <c r="E17" s="80"/>
      <c r="F17" s="84"/>
      <c r="G17" s="68"/>
    </row>
    <row r="18" spans="1:7" ht="12.75">
      <c r="A18" s="68"/>
      <c r="B18" s="73" t="s">
        <v>33</v>
      </c>
      <c r="C18" s="76">
        <v>1200</v>
      </c>
      <c r="D18" s="76"/>
      <c r="E18" s="80"/>
      <c r="F18" s="84"/>
      <c r="G18" s="68"/>
    </row>
    <row r="19" spans="1:6" ht="12.75">
      <c r="A19" s="68" t="s">
        <v>58</v>
      </c>
      <c r="B19" s="75" t="s">
        <v>211</v>
      </c>
      <c r="C19" s="75" t="s">
        <v>212</v>
      </c>
      <c r="D19" s="73" t="s">
        <v>59</v>
      </c>
      <c r="E19" s="84" t="s">
        <v>60</v>
      </c>
      <c r="F19" s="75" t="s">
        <v>61</v>
      </c>
    </row>
    <row r="20" spans="1:6" ht="12.75">
      <c r="A20" s="68"/>
      <c r="B20" s="76">
        <v>0</v>
      </c>
      <c r="C20" s="83">
        <f>(1-C17)*(5/6)</f>
        <v>0.33333333333333337</v>
      </c>
      <c r="D20" s="76">
        <f>C20*$C$18</f>
        <v>400.00000000000006</v>
      </c>
      <c r="E20" s="75">
        <v>0</v>
      </c>
      <c r="F20" s="76">
        <f>D20-E20</f>
        <v>400.00000000000006</v>
      </c>
    </row>
    <row r="21" spans="1:6" ht="12.75">
      <c r="A21" s="68"/>
      <c r="B21" s="77">
        <v>1</v>
      </c>
      <c r="C21" s="91">
        <f>C17*(5/6)+(1-C17)*(1/6)</f>
        <v>0.5666666666666667</v>
      </c>
      <c r="D21" s="76">
        <f>C21*$C$18</f>
        <v>680</v>
      </c>
      <c r="E21" s="75">
        <v>200</v>
      </c>
      <c r="F21" s="76">
        <f>D21-E21</f>
        <v>480</v>
      </c>
    </row>
    <row r="22" spans="1:6" ht="12.75">
      <c r="A22" s="68"/>
      <c r="B22" s="75">
        <v>2</v>
      </c>
      <c r="C22" s="91">
        <f>C17*(1/6)</f>
        <v>0.09999999999999999</v>
      </c>
      <c r="D22" s="76">
        <f>C22*$C$18</f>
        <v>119.99999999999999</v>
      </c>
      <c r="E22" s="75">
        <v>1000</v>
      </c>
      <c r="F22" s="76">
        <f>D22-E22</f>
        <v>-880</v>
      </c>
    </row>
    <row r="23" spans="3:6" ht="12.75">
      <c r="C23" s="75"/>
      <c r="E23" s="82"/>
      <c r="F23" s="92"/>
    </row>
    <row r="24" spans="3:6" ht="12.75">
      <c r="C24" s="82">
        <f>SUM(C20:C22)</f>
        <v>1</v>
      </c>
      <c r="E24" s="82"/>
      <c r="F24" s="82"/>
    </row>
    <row r="25" spans="1:2" ht="12.75">
      <c r="A25" s="73" t="s">
        <v>208</v>
      </c>
      <c r="B25" s="76">
        <f>SUMSQ(F20:F22)</f>
        <v>1164800</v>
      </c>
    </row>
    <row r="26" spans="2:6" ht="12.75">
      <c r="B26" s="76"/>
      <c r="C26" s="76"/>
      <c r="F26" s="76"/>
    </row>
    <row r="27" spans="2:6" ht="12.75">
      <c r="B27" s="76"/>
      <c r="C27" s="76"/>
      <c r="F27" s="76"/>
    </row>
    <row r="28" spans="1:6" s="2" customFormat="1" ht="12.75">
      <c r="A28" s="7" t="s">
        <v>34</v>
      </c>
      <c r="B28" s="93" t="s">
        <v>218</v>
      </c>
      <c r="C28" s="93" t="s">
        <v>213</v>
      </c>
      <c r="D28" s="93" t="s">
        <v>217</v>
      </c>
      <c r="E28" s="94" t="s">
        <v>214</v>
      </c>
      <c r="F28" s="8"/>
    </row>
    <row r="29" spans="2:6" s="2" customFormat="1" ht="12.75">
      <c r="B29" s="95">
        <v>80</v>
      </c>
      <c r="C29" s="11">
        <v>9</v>
      </c>
      <c r="D29" s="12">
        <f>C29-$C$36</f>
        <v>-2</v>
      </c>
      <c r="E29" s="11">
        <f>D29^2</f>
        <v>4</v>
      </c>
      <c r="F29" s="8"/>
    </row>
    <row r="30" spans="2:6" s="2" customFormat="1" ht="12.75">
      <c r="B30" s="95">
        <v>81</v>
      </c>
      <c r="C30" s="11">
        <v>9</v>
      </c>
      <c r="D30" s="12">
        <f>C30-$C$36</f>
        <v>-2</v>
      </c>
      <c r="E30" s="11">
        <f>D30^2</f>
        <v>4</v>
      </c>
      <c r="F30" s="8"/>
    </row>
    <row r="31" spans="2:6" s="2" customFormat="1" ht="12.75">
      <c r="B31" s="95">
        <v>82</v>
      </c>
      <c r="C31" s="11">
        <v>9</v>
      </c>
      <c r="D31" s="12">
        <f>C31-$C$36</f>
        <v>-2</v>
      </c>
      <c r="E31" s="11">
        <f>D31^2</f>
        <v>4</v>
      </c>
      <c r="F31" s="8"/>
    </row>
    <row r="32" spans="2:6" s="2" customFormat="1" ht="12.75">
      <c r="B32" s="95">
        <v>83</v>
      </c>
      <c r="C32" s="11">
        <v>7</v>
      </c>
      <c r="D32" s="12">
        <f>C32-$C$36</f>
        <v>-4</v>
      </c>
      <c r="E32" s="11">
        <f>D32^2</f>
        <v>16</v>
      </c>
      <c r="F32" s="8"/>
    </row>
    <row r="33" spans="2:6" s="2" customFormat="1" ht="12.75">
      <c r="B33" s="95">
        <v>84</v>
      </c>
      <c r="C33" s="11">
        <v>21</v>
      </c>
      <c r="D33" s="12">
        <f>C33-$C$36</f>
        <v>10</v>
      </c>
      <c r="E33" s="11">
        <f>D33^2</f>
        <v>100</v>
      </c>
      <c r="F33" s="8"/>
    </row>
    <row r="34" spans="2:6" s="2" customFormat="1" ht="12.75">
      <c r="B34" s="8"/>
      <c r="C34" s="11"/>
      <c r="E34" s="8"/>
      <c r="F34" s="8"/>
    </row>
    <row r="35" spans="1:6" s="2" customFormat="1" ht="12.75">
      <c r="A35" s="2" t="s">
        <v>128</v>
      </c>
      <c r="B35" s="8" t="s">
        <v>26</v>
      </c>
      <c r="C35" s="11">
        <f>SUM(C29:C33)</f>
        <v>55</v>
      </c>
      <c r="E35" s="8"/>
      <c r="F35" s="96"/>
    </row>
    <row r="36" spans="2:6" s="2" customFormat="1" ht="12.75">
      <c r="B36" s="8" t="s">
        <v>27</v>
      </c>
      <c r="C36" s="22">
        <f>AVERAGE(C29:C33)</f>
        <v>11</v>
      </c>
      <c r="E36" s="22">
        <f>SUM(E29:E33)</f>
        <v>128</v>
      </c>
      <c r="F36" s="96" t="s">
        <v>28</v>
      </c>
    </row>
    <row r="37" spans="2:7" s="2" customFormat="1" ht="12.75">
      <c r="B37" s="8" t="s">
        <v>29</v>
      </c>
      <c r="C37" s="22">
        <f>MEDIAN(C29:C33)</f>
        <v>9</v>
      </c>
      <c r="E37" s="22">
        <f>AVERAGE(E29:E33)</f>
        <v>25.6</v>
      </c>
      <c r="F37" s="96" t="s">
        <v>215</v>
      </c>
      <c r="G37" s="82"/>
    </row>
    <row r="38" spans="2:6" s="2" customFormat="1" ht="12.75">
      <c r="B38" s="2" t="s">
        <v>30</v>
      </c>
      <c r="C38" s="22">
        <f>MODE(C29:C33)</f>
        <v>9</v>
      </c>
      <c r="E38" s="15">
        <f>SQRT(E37)</f>
        <v>5.059644256269407</v>
      </c>
      <c r="F38" s="5" t="s">
        <v>216</v>
      </c>
    </row>
    <row r="39" spans="2:6" ht="12.75">
      <c r="B39" s="76"/>
      <c r="C39" s="76"/>
      <c r="F39" s="76"/>
    </row>
    <row r="40" spans="1:6" ht="12.75">
      <c r="A40" s="7"/>
      <c r="B40" s="93" t="s">
        <v>211</v>
      </c>
      <c r="C40" s="93" t="s">
        <v>31</v>
      </c>
      <c r="D40" s="93" t="s">
        <v>212</v>
      </c>
      <c r="E40" s="94"/>
      <c r="F40" s="8"/>
    </row>
    <row r="41" spans="1:6" ht="12.75">
      <c r="A41" s="2"/>
      <c r="B41" s="95">
        <v>7</v>
      </c>
      <c r="C41" s="11">
        <v>1</v>
      </c>
      <c r="D41" s="15">
        <f>C41/5</f>
        <v>0.2</v>
      </c>
      <c r="E41" s="11"/>
      <c r="F41" s="8"/>
    </row>
    <row r="42" spans="1:6" ht="12.75">
      <c r="A42" s="2"/>
      <c r="B42" s="95">
        <v>9</v>
      </c>
      <c r="C42" s="11">
        <v>3</v>
      </c>
      <c r="D42" s="15">
        <f>C42/5</f>
        <v>0.6</v>
      </c>
      <c r="E42" s="11"/>
      <c r="F42" s="8"/>
    </row>
    <row r="43" spans="1:6" ht="12.75">
      <c r="A43" s="2"/>
      <c r="B43" s="95">
        <v>21</v>
      </c>
      <c r="C43" s="11">
        <v>1</v>
      </c>
      <c r="D43" s="15">
        <f>C43/5</f>
        <v>0.2</v>
      </c>
      <c r="E43" s="11"/>
      <c r="F43" s="8"/>
    </row>
    <row r="44" spans="1:6" ht="12.75">
      <c r="A44" s="2"/>
      <c r="B44" s="95"/>
      <c r="C44" s="11"/>
      <c r="D44" s="12"/>
      <c r="E44" s="11"/>
      <c r="F44" s="8"/>
    </row>
    <row r="45" spans="1:6" ht="12.75">
      <c r="A45" s="2" t="s">
        <v>208</v>
      </c>
      <c r="B45" s="93" t="s">
        <v>218</v>
      </c>
      <c r="C45" s="93" t="s">
        <v>213</v>
      </c>
      <c r="D45" s="93" t="s">
        <v>217</v>
      </c>
      <c r="E45" s="94" t="s">
        <v>214</v>
      </c>
      <c r="F45" s="8"/>
    </row>
    <row r="46" spans="1:6" ht="12.75">
      <c r="A46" s="2"/>
      <c r="B46" s="95">
        <v>80</v>
      </c>
      <c r="C46" s="11">
        <v>9</v>
      </c>
      <c r="D46" s="15">
        <f>C46-$C$52</f>
        <v>0.5</v>
      </c>
      <c r="E46" s="22">
        <f>D46^2</f>
        <v>0.25</v>
      </c>
      <c r="F46" s="8"/>
    </row>
    <row r="47" spans="1:6" ht="12.75">
      <c r="A47" s="2"/>
      <c r="B47" s="95">
        <v>81</v>
      </c>
      <c r="C47" s="11">
        <v>9</v>
      </c>
      <c r="D47" s="15">
        <f>C47-$C$52</f>
        <v>0.5</v>
      </c>
      <c r="E47" s="22">
        <f>D47^2</f>
        <v>0.25</v>
      </c>
      <c r="F47" s="8"/>
    </row>
    <row r="48" spans="1:6" ht="12.75">
      <c r="A48" s="2"/>
      <c r="B48" s="95">
        <v>82</v>
      </c>
      <c r="C48" s="11">
        <v>9</v>
      </c>
      <c r="D48" s="15">
        <f>C48-$C$52</f>
        <v>0.5</v>
      </c>
      <c r="E48" s="22">
        <f>D48^2</f>
        <v>0.25</v>
      </c>
      <c r="F48" s="8"/>
    </row>
    <row r="49" spans="1:6" ht="12.75">
      <c r="A49" s="2"/>
      <c r="B49" s="95">
        <v>83</v>
      </c>
      <c r="C49" s="11">
        <v>7</v>
      </c>
      <c r="D49" s="15">
        <f>C49-$C$52</f>
        <v>-1.5</v>
      </c>
      <c r="E49" s="22">
        <f>D49^2</f>
        <v>2.25</v>
      </c>
      <c r="F49" s="8"/>
    </row>
    <row r="50" spans="2:6" ht="12.75">
      <c r="B50" s="8"/>
      <c r="C50" s="11"/>
      <c r="D50" s="2"/>
      <c r="E50" s="8"/>
      <c r="F50" s="8"/>
    </row>
    <row r="51" spans="2:6" ht="12.75">
      <c r="B51" s="8" t="s">
        <v>26</v>
      </c>
      <c r="C51" s="11">
        <f>SUM(C46:C49)</f>
        <v>34</v>
      </c>
      <c r="D51" s="2"/>
      <c r="E51" s="8"/>
      <c r="F51" s="96"/>
    </row>
    <row r="52" spans="2:6" ht="12.75">
      <c r="B52" s="8" t="s">
        <v>27</v>
      </c>
      <c r="C52" s="22">
        <f>AVERAGE(C46:C49)</f>
        <v>8.5</v>
      </c>
      <c r="D52" s="2"/>
      <c r="E52" s="22">
        <f>SUM(E46:E49)</f>
        <v>3</v>
      </c>
      <c r="F52" s="96" t="s">
        <v>28</v>
      </c>
    </row>
    <row r="53" spans="2:7" ht="12.75">
      <c r="B53" s="8" t="s">
        <v>29</v>
      </c>
      <c r="C53" s="22">
        <f>MEDIAN(C46:C49)</f>
        <v>9</v>
      </c>
      <c r="D53" s="2"/>
      <c r="E53" s="22">
        <f>AVERAGE(E46:E49)</f>
        <v>0.75</v>
      </c>
      <c r="F53" s="96" t="s">
        <v>215</v>
      </c>
      <c r="G53" s="82"/>
    </row>
    <row r="54" spans="2:6" ht="12.75">
      <c r="B54" s="2" t="s">
        <v>30</v>
      </c>
      <c r="C54" s="22">
        <f>MODE(C46:C49)</f>
        <v>9</v>
      </c>
      <c r="D54" s="2"/>
      <c r="E54" s="15">
        <f>SQRT(E53)</f>
        <v>0.8660254037844386</v>
      </c>
      <c r="F54" s="5" t="s">
        <v>216</v>
      </c>
    </row>
    <row r="55" spans="2:6" ht="12.75">
      <c r="B55" s="70"/>
      <c r="C55" s="75"/>
      <c r="D55" s="76"/>
      <c r="E55" s="80"/>
      <c r="F55" s="68"/>
    </row>
    <row r="56" spans="2:6" ht="12.75">
      <c r="B56" s="70"/>
      <c r="C56" s="75"/>
      <c r="D56" s="76"/>
      <c r="E56" s="80"/>
      <c r="F56" s="68"/>
    </row>
    <row r="57" spans="1:6" ht="12.75">
      <c r="A57" s="97" t="s">
        <v>209</v>
      </c>
      <c r="B57" s="75" t="s">
        <v>219</v>
      </c>
      <c r="C57" s="75" t="s">
        <v>220</v>
      </c>
      <c r="D57" s="76"/>
      <c r="E57" s="80"/>
      <c r="F57" s="68"/>
    </row>
    <row r="58" spans="2:6" ht="12.75">
      <c r="B58" s="70">
        <v>10</v>
      </c>
      <c r="C58" s="91">
        <f>B58/8</f>
        <v>1.25</v>
      </c>
      <c r="D58" s="76"/>
      <c r="E58" s="80"/>
      <c r="F58" s="68"/>
    </row>
    <row r="59" spans="2:6" ht="12.75">
      <c r="B59" s="68">
        <v>10.5</v>
      </c>
      <c r="C59" s="91">
        <f>B59/8</f>
        <v>1.3125</v>
      </c>
      <c r="E59" s="69"/>
      <c r="F59" s="68"/>
    </row>
    <row r="60" spans="2:6" ht="12.75">
      <c r="B60" s="84">
        <f>B59-B58</f>
        <v>0.5</v>
      </c>
      <c r="C60" s="91">
        <f>C59-C58</f>
        <v>0.0625</v>
      </c>
      <c r="D60" s="79" t="s">
        <v>186</v>
      </c>
      <c r="E60" s="69"/>
      <c r="F60" s="68"/>
    </row>
    <row r="61" spans="2:6" ht="12.75">
      <c r="B61" s="84">
        <f>1/B60</f>
        <v>2</v>
      </c>
      <c r="C61" s="91">
        <f>1/C60</f>
        <v>16</v>
      </c>
      <c r="D61" s="79" t="s">
        <v>221</v>
      </c>
      <c r="E61" s="69"/>
      <c r="F61" s="69"/>
    </row>
    <row r="62" spans="2:6" ht="12.75">
      <c r="B62" s="68"/>
      <c r="C62" s="75"/>
      <c r="E62" s="69"/>
      <c r="F62" s="69"/>
    </row>
    <row r="63" spans="3:6" ht="12.75">
      <c r="C63" s="75"/>
      <c r="F63" s="79"/>
    </row>
  </sheetData>
  <printOptions/>
  <pageMargins left="0.75" right="0.75" top="1" bottom="1" header="0.5" footer="0.5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H52" sqref="H52"/>
    </sheetView>
  </sheetViews>
  <sheetFormatPr defaultColWidth="11.00390625" defaultRowHeight="12.75"/>
  <cols>
    <col min="1" max="1" width="4.125" style="2" customWidth="1"/>
    <col min="2" max="2" width="11.75390625" style="2" bestFit="1" customWidth="1"/>
    <col min="3" max="3" width="10.75390625" style="13" customWidth="1"/>
    <col min="4" max="4" width="13.75390625" style="0" bestFit="1" customWidth="1"/>
  </cols>
  <sheetData>
    <row r="1" spans="1:8" s="2" customFormat="1" ht="12.75">
      <c r="A1" s="105">
        <v>1</v>
      </c>
      <c r="B1" s="12" t="s">
        <v>36</v>
      </c>
      <c r="C1" s="106" t="s">
        <v>212</v>
      </c>
      <c r="D1" s="106" t="s">
        <v>37</v>
      </c>
      <c r="E1" s="106" t="s">
        <v>38</v>
      </c>
      <c r="F1" s="107"/>
      <c r="G1" s="107"/>
      <c r="H1" s="8"/>
    </row>
    <row r="2" spans="1:8" ht="12.75">
      <c r="A2" s="106"/>
      <c r="B2" s="13">
        <v>1</v>
      </c>
      <c r="C2" s="14">
        <v>0.2</v>
      </c>
      <c r="D2" s="14">
        <v>0.2</v>
      </c>
      <c r="E2" s="17">
        <v>0.2</v>
      </c>
      <c r="F2" s="107"/>
      <c r="G2" s="107"/>
      <c r="H2" s="99"/>
    </row>
    <row r="3" spans="1:8" ht="12.75">
      <c r="A3" s="106"/>
      <c r="B3" s="13">
        <v>8</v>
      </c>
      <c r="C3" s="14">
        <v>0.3</v>
      </c>
      <c r="D3" s="14">
        <v>2.4</v>
      </c>
      <c r="E3" s="17">
        <v>19.2</v>
      </c>
      <c r="F3" s="107"/>
      <c r="G3" s="107"/>
      <c r="H3" s="99"/>
    </row>
    <row r="4" spans="1:8" ht="12.75">
      <c r="A4" s="106"/>
      <c r="B4" s="13">
        <v>27</v>
      </c>
      <c r="C4" s="14">
        <v>0.4</v>
      </c>
      <c r="D4" s="14">
        <v>10.8</v>
      </c>
      <c r="E4" s="17">
        <v>291.6</v>
      </c>
      <c r="F4" s="107"/>
      <c r="G4" s="107"/>
      <c r="H4" s="99"/>
    </row>
    <row r="5" spans="1:8" ht="12.75">
      <c r="A5" s="106"/>
      <c r="B5" s="13">
        <v>0</v>
      </c>
      <c r="C5" s="108">
        <v>0.1</v>
      </c>
      <c r="D5" s="108">
        <v>0</v>
      </c>
      <c r="E5" s="109">
        <v>0</v>
      </c>
      <c r="F5" s="107"/>
      <c r="G5" s="107"/>
      <c r="H5" s="99"/>
    </row>
    <row r="6" spans="1:8" ht="12.75">
      <c r="A6" s="106"/>
      <c r="B6" s="106"/>
      <c r="C6" s="14">
        <v>1</v>
      </c>
      <c r="D6" s="14">
        <v>13.4</v>
      </c>
      <c r="E6" s="14">
        <v>311</v>
      </c>
      <c r="F6" s="107"/>
      <c r="G6" s="107"/>
      <c r="H6" s="99"/>
    </row>
    <row r="7" spans="1:8" ht="12.75">
      <c r="A7" s="106"/>
      <c r="B7" s="106"/>
      <c r="D7" s="107"/>
      <c r="E7" s="107"/>
      <c r="F7" s="107"/>
      <c r="G7" s="107"/>
      <c r="H7" s="99"/>
    </row>
    <row r="8" spans="1:8" ht="13.5" thickBot="1">
      <c r="A8" s="106"/>
      <c r="B8" s="106"/>
      <c r="D8" s="107"/>
      <c r="E8" s="107"/>
      <c r="F8" s="107"/>
      <c r="G8" s="107"/>
      <c r="H8" s="99"/>
    </row>
    <row r="9" spans="1:8" ht="12.75">
      <c r="A9" s="106" t="s">
        <v>205</v>
      </c>
      <c r="B9" s="110" t="s">
        <v>48</v>
      </c>
      <c r="C9" s="19">
        <v>13.4</v>
      </c>
      <c r="D9" s="14"/>
      <c r="E9" s="14"/>
      <c r="F9" s="14"/>
      <c r="G9" s="107"/>
      <c r="H9" s="99"/>
    </row>
    <row r="10" spans="1:8" ht="13.5" thickBot="1">
      <c r="A10" s="106"/>
      <c r="B10" s="111" t="s">
        <v>49</v>
      </c>
      <c r="C10" s="21">
        <v>11.464728518373212</v>
      </c>
      <c r="D10" s="14"/>
      <c r="E10" s="14"/>
      <c r="F10" s="14"/>
      <c r="G10" s="107"/>
      <c r="H10" s="99"/>
    </row>
    <row r="11" spans="1:8" ht="12.75">
      <c r="A11" s="107"/>
      <c r="B11" s="107"/>
      <c r="C11" s="107"/>
      <c r="D11" s="107"/>
      <c r="E11" s="107"/>
      <c r="F11" s="107"/>
      <c r="G11" s="107"/>
      <c r="H11" s="99"/>
    </row>
    <row r="12" spans="1:8" ht="12.75">
      <c r="A12" s="106" t="s">
        <v>109</v>
      </c>
      <c r="B12" s="106" t="s">
        <v>110</v>
      </c>
      <c r="C12" s="17"/>
      <c r="D12" s="14"/>
      <c r="E12" s="14"/>
      <c r="F12" s="14"/>
      <c r="G12" s="107"/>
      <c r="H12" s="99"/>
    </row>
    <row r="13" spans="1:8" ht="12.75">
      <c r="A13" s="106"/>
      <c r="B13" s="106"/>
      <c r="C13" s="17"/>
      <c r="D13" s="14"/>
      <c r="E13" s="14"/>
      <c r="F13" s="14"/>
      <c r="G13" s="107"/>
      <c r="H13" s="99"/>
    </row>
    <row r="14" spans="1:8" ht="12.75">
      <c r="A14" s="106"/>
      <c r="B14" s="106"/>
      <c r="D14" s="107"/>
      <c r="E14" s="107"/>
      <c r="F14" s="107"/>
      <c r="G14" s="107"/>
      <c r="H14" s="99"/>
    </row>
    <row r="15" spans="1:8" ht="12.75">
      <c r="A15" s="105">
        <v>2</v>
      </c>
      <c r="B15" s="106" t="s">
        <v>41</v>
      </c>
      <c r="C15" s="13">
        <v>24</v>
      </c>
      <c r="D15" s="107"/>
      <c r="E15" s="107"/>
      <c r="F15" s="107"/>
      <c r="G15" s="107"/>
      <c r="H15" s="99"/>
    </row>
    <row r="16" spans="1:8" ht="12.75">
      <c r="A16" s="106"/>
      <c r="B16" s="106" t="s">
        <v>40</v>
      </c>
      <c r="C16" s="13">
        <v>8</v>
      </c>
      <c r="D16" s="107"/>
      <c r="E16" s="107"/>
      <c r="F16" s="107"/>
      <c r="G16" s="107"/>
      <c r="H16" s="99"/>
    </row>
    <row r="17" spans="1:8" ht="12.75">
      <c r="A17" s="106"/>
      <c r="B17" s="106"/>
      <c r="D17" s="107"/>
      <c r="E17" s="107"/>
      <c r="F17" s="107"/>
      <c r="G17" s="107"/>
      <c r="H17" s="99"/>
    </row>
    <row r="18" spans="1:8" ht="12.75">
      <c r="A18" s="106" t="s">
        <v>205</v>
      </c>
      <c r="B18" s="136" t="s">
        <v>237</v>
      </c>
      <c r="C18" s="136"/>
      <c r="D18" s="136"/>
      <c r="E18" s="136"/>
      <c r="F18" s="136"/>
      <c r="G18" s="107"/>
      <c r="H18" s="99"/>
    </row>
    <row r="19" spans="1:8" ht="12.75">
      <c r="A19" s="106"/>
      <c r="B19" s="136" t="s">
        <v>5</v>
      </c>
      <c r="C19" s="136"/>
      <c r="D19" s="136"/>
      <c r="E19" s="107"/>
      <c r="F19" s="107"/>
      <c r="G19" s="107"/>
      <c r="H19" s="99"/>
    </row>
    <row r="20" spans="1:8" ht="12.75">
      <c r="A20" s="106" t="s">
        <v>206</v>
      </c>
      <c r="B20" s="106" t="s">
        <v>225</v>
      </c>
      <c r="C20" s="12">
        <v>33554432</v>
      </c>
      <c r="D20" s="13"/>
      <c r="E20" s="107"/>
      <c r="F20" s="107"/>
      <c r="G20" s="107"/>
      <c r="H20" s="99"/>
    </row>
    <row r="21" spans="1:8" ht="12.75">
      <c r="A21" s="106" t="s">
        <v>207</v>
      </c>
      <c r="B21" s="12">
        <v>2801664</v>
      </c>
      <c r="D21" s="13"/>
      <c r="E21" s="107"/>
      <c r="F21" s="107"/>
      <c r="G21" s="107"/>
      <c r="H21" s="99"/>
    </row>
    <row r="22" spans="1:8" ht="12.75">
      <c r="A22" s="106" t="s">
        <v>208</v>
      </c>
      <c r="B22" s="12">
        <v>2117472</v>
      </c>
      <c r="C22" s="12"/>
      <c r="D22" s="13"/>
      <c r="E22" s="107"/>
      <c r="F22" s="107"/>
      <c r="G22" s="107"/>
      <c r="H22" s="99"/>
    </row>
    <row r="23" spans="1:8" ht="12.75">
      <c r="A23" s="106"/>
      <c r="B23" s="12"/>
      <c r="D23" s="13"/>
      <c r="E23" s="107"/>
      <c r="F23" s="107"/>
      <c r="G23" s="107"/>
      <c r="H23" s="99"/>
    </row>
    <row r="24" spans="1:8" ht="12.75">
      <c r="A24" s="106"/>
      <c r="B24" s="106"/>
      <c r="D24" s="107"/>
      <c r="E24" s="107"/>
      <c r="F24" s="107"/>
      <c r="G24" s="107"/>
      <c r="H24" s="99"/>
    </row>
    <row r="25" spans="1:8" s="2" customFormat="1" ht="12.75">
      <c r="A25" s="106"/>
      <c r="B25" s="106"/>
      <c r="C25" s="13"/>
      <c r="D25" s="107"/>
      <c r="E25" s="107"/>
      <c r="F25" s="107"/>
      <c r="G25" s="107"/>
      <c r="H25" s="8"/>
    </row>
    <row r="26" spans="1:8" ht="12.75">
      <c r="A26" s="105">
        <v>3</v>
      </c>
      <c r="B26" s="106" t="s">
        <v>32</v>
      </c>
      <c r="C26" s="15">
        <v>0.9</v>
      </c>
      <c r="D26" s="12"/>
      <c r="E26" s="106"/>
      <c r="F26" s="106"/>
      <c r="G26" s="107"/>
      <c r="H26" s="99"/>
    </row>
    <row r="27" spans="1:8" ht="12.75">
      <c r="A27" s="106"/>
      <c r="B27" s="106" t="s">
        <v>33</v>
      </c>
      <c r="C27" s="12">
        <v>400</v>
      </c>
      <c r="D27" s="13"/>
      <c r="E27" s="16"/>
      <c r="F27" s="16"/>
      <c r="G27" s="107"/>
      <c r="H27" s="99"/>
    </row>
    <row r="28" spans="1:8" ht="12.75">
      <c r="A28" s="106"/>
      <c r="B28" s="106"/>
      <c r="D28" s="13"/>
      <c r="E28" s="16"/>
      <c r="F28" s="16"/>
      <c r="G28" s="107"/>
      <c r="H28" s="99"/>
    </row>
    <row r="29" spans="1:8" ht="12.75">
      <c r="A29" s="106" t="s">
        <v>205</v>
      </c>
      <c r="B29" s="106" t="s">
        <v>33</v>
      </c>
      <c r="C29" s="13">
        <v>400</v>
      </c>
      <c r="D29" s="13"/>
      <c r="E29" s="16"/>
      <c r="F29" s="16"/>
      <c r="G29" s="107"/>
      <c r="H29" s="99"/>
    </row>
    <row r="30" spans="1:8" ht="12.75">
      <c r="A30" s="106"/>
      <c r="B30" s="106" t="s">
        <v>32</v>
      </c>
      <c r="C30" s="14">
        <v>0.9</v>
      </c>
      <c r="D30" s="13"/>
      <c r="E30" s="16"/>
      <c r="F30" s="16"/>
      <c r="G30" s="107"/>
      <c r="H30" s="99"/>
    </row>
    <row r="31" spans="1:8" ht="12.75">
      <c r="A31" s="106"/>
      <c r="B31" s="106" t="s">
        <v>35</v>
      </c>
      <c r="C31" s="14">
        <v>0.1</v>
      </c>
      <c r="D31" s="13"/>
      <c r="E31" s="16"/>
      <c r="F31" s="16"/>
      <c r="G31" s="107"/>
      <c r="H31" s="99"/>
    </row>
    <row r="32" spans="1:8" ht="12.75">
      <c r="A32" s="107"/>
      <c r="B32" s="107"/>
      <c r="C32" s="107"/>
      <c r="D32" s="107"/>
      <c r="E32" s="107"/>
      <c r="F32" s="107"/>
      <c r="G32" s="107"/>
      <c r="H32" s="99"/>
    </row>
    <row r="33" spans="1:8" ht="12.75">
      <c r="A33" s="106" t="s">
        <v>206</v>
      </c>
      <c r="B33" s="106" t="s">
        <v>111</v>
      </c>
      <c r="C33" s="13">
        <v>360</v>
      </c>
      <c r="D33" s="13"/>
      <c r="E33" s="16"/>
      <c r="F33" s="16"/>
      <c r="G33" s="107"/>
      <c r="H33" s="99"/>
    </row>
    <row r="34" spans="1:8" ht="12.75">
      <c r="A34" s="106"/>
      <c r="B34" s="106" t="s">
        <v>66</v>
      </c>
      <c r="C34" s="14">
        <v>36</v>
      </c>
      <c r="D34" s="107"/>
      <c r="E34" s="16"/>
      <c r="F34" s="107"/>
      <c r="G34" s="107"/>
      <c r="H34" s="99"/>
    </row>
    <row r="35" spans="1:8" ht="12.75">
      <c r="A35" s="106"/>
      <c r="B35" s="106" t="s">
        <v>43</v>
      </c>
      <c r="C35" s="14">
        <v>6</v>
      </c>
      <c r="D35" s="107"/>
      <c r="E35" s="107"/>
      <c r="F35" s="107"/>
      <c r="G35" s="107"/>
      <c r="H35" s="99"/>
    </row>
    <row r="36" spans="1:8" ht="12.75">
      <c r="A36" s="106"/>
      <c r="B36" s="106"/>
      <c r="C36" s="12"/>
      <c r="D36" s="106"/>
      <c r="E36" s="106"/>
      <c r="F36" s="107"/>
      <c r="G36" s="107"/>
      <c r="H36" s="99"/>
    </row>
    <row r="37" spans="1:8" ht="12.75">
      <c r="A37" s="106" t="s">
        <v>207</v>
      </c>
      <c r="B37" s="106" t="s">
        <v>111</v>
      </c>
      <c r="C37" s="14">
        <v>0.9</v>
      </c>
      <c r="D37" s="106"/>
      <c r="E37" s="106"/>
      <c r="F37" s="107"/>
      <c r="G37" s="107"/>
      <c r="H37" s="99"/>
    </row>
    <row r="38" spans="1:8" s="2" customFormat="1" ht="12.75">
      <c r="A38" s="106"/>
      <c r="B38" s="106" t="s">
        <v>66</v>
      </c>
      <c r="C38" s="100">
        <v>0.000225</v>
      </c>
      <c r="D38" s="107"/>
      <c r="E38" s="107"/>
      <c r="F38" s="107"/>
      <c r="G38" s="107"/>
      <c r="H38" s="8"/>
    </row>
    <row r="39" spans="1:8" s="2" customFormat="1" ht="12.75">
      <c r="A39" s="106"/>
      <c r="B39" s="106" t="s">
        <v>43</v>
      </c>
      <c r="C39" s="14">
        <v>0.015</v>
      </c>
      <c r="D39" s="106"/>
      <c r="E39" s="106"/>
      <c r="F39" s="106"/>
      <c r="G39" s="107"/>
      <c r="H39" s="9"/>
    </row>
    <row r="40" spans="1:8" ht="12.75">
      <c r="A40" s="106"/>
      <c r="B40" s="12"/>
      <c r="C40" s="12"/>
      <c r="D40" s="6"/>
      <c r="E40" s="6"/>
      <c r="F40" s="6"/>
      <c r="G40" s="107"/>
      <c r="H40" s="9"/>
    </row>
    <row r="41" spans="1:8" ht="12.75">
      <c r="A41" s="26">
        <v>4</v>
      </c>
      <c r="B41" s="106"/>
      <c r="C41" s="12"/>
      <c r="D41" s="12" t="s">
        <v>6</v>
      </c>
      <c r="E41" s="6"/>
      <c r="F41" s="6"/>
      <c r="G41" s="107"/>
      <c r="H41" s="99"/>
    </row>
    <row r="42" spans="1:8" ht="12.75">
      <c r="A42" s="106"/>
      <c r="B42" s="106"/>
      <c r="C42" s="112"/>
      <c r="D42" s="101" t="s">
        <v>7</v>
      </c>
      <c r="E42" s="113" t="s">
        <v>8</v>
      </c>
      <c r="F42" s="107"/>
      <c r="G42" s="107"/>
      <c r="H42" s="99"/>
    </row>
    <row r="43" spans="1:8" ht="12.75">
      <c r="A43" s="106"/>
      <c r="B43" s="106" t="s">
        <v>10</v>
      </c>
      <c r="C43" s="114" t="s">
        <v>11</v>
      </c>
      <c r="D43" s="102" t="s">
        <v>12</v>
      </c>
      <c r="E43" s="115" t="s">
        <v>14</v>
      </c>
      <c r="F43" s="107"/>
      <c r="G43" s="107"/>
      <c r="H43" s="99"/>
    </row>
    <row r="44" spans="1:8" ht="12.75">
      <c r="A44" s="106"/>
      <c r="B44" s="106"/>
      <c r="C44" s="114" t="s">
        <v>9</v>
      </c>
      <c r="D44" s="102" t="s">
        <v>13</v>
      </c>
      <c r="E44" s="115" t="s">
        <v>12</v>
      </c>
      <c r="F44" s="107"/>
      <c r="G44" s="107"/>
      <c r="H44" s="99"/>
    </row>
    <row r="45" spans="1:8" ht="12.75">
      <c r="A45" s="106"/>
      <c r="B45" s="106"/>
      <c r="D45" s="107"/>
      <c r="E45" s="107"/>
      <c r="F45" s="107"/>
      <c r="G45" s="107"/>
      <c r="H45" s="99"/>
    </row>
    <row r="46" spans="1:8" ht="12.75">
      <c r="A46" s="26">
        <v>5</v>
      </c>
      <c r="B46" s="137" t="s">
        <v>15</v>
      </c>
      <c r="C46" s="137"/>
      <c r="D46" s="107"/>
      <c r="E46" s="107"/>
      <c r="F46" s="107"/>
      <c r="G46" s="107"/>
      <c r="H46" s="99"/>
    </row>
    <row r="47" spans="1:8" ht="12.75">
      <c r="A47" s="106"/>
      <c r="B47" s="137" t="s">
        <v>16</v>
      </c>
      <c r="C47" s="137"/>
      <c r="D47" s="137"/>
      <c r="E47" s="137"/>
      <c r="F47" s="137"/>
      <c r="G47" s="107"/>
      <c r="H47" s="99"/>
    </row>
    <row r="48" spans="1:8" ht="12.75">
      <c r="A48" s="106"/>
      <c r="B48" s="136" t="s">
        <v>17</v>
      </c>
      <c r="C48" s="136"/>
      <c r="D48" s="107"/>
      <c r="E48" s="107"/>
      <c r="F48" s="107"/>
      <c r="G48" s="107"/>
      <c r="H48" s="99"/>
    </row>
    <row r="49" spans="1:8" ht="12.75">
      <c r="A49" s="106"/>
      <c r="B49" s="136" t="s">
        <v>18</v>
      </c>
      <c r="C49" s="136"/>
      <c r="D49" s="136"/>
      <c r="E49" s="136"/>
      <c r="F49" s="136"/>
      <c r="G49" s="136"/>
      <c r="H49" s="99"/>
    </row>
    <row r="50" spans="1:8" ht="12.75">
      <c r="A50" s="106"/>
      <c r="B50" s="137" t="s">
        <v>19</v>
      </c>
      <c r="C50" s="137"/>
      <c r="D50" s="137"/>
      <c r="E50" s="137"/>
      <c r="F50" s="107"/>
      <c r="G50" s="107"/>
      <c r="H50" s="99"/>
    </row>
    <row r="51" spans="1:8" ht="12.75">
      <c r="A51" s="106"/>
      <c r="B51" s="137" t="s">
        <v>20</v>
      </c>
      <c r="C51" s="137"/>
      <c r="D51" s="137"/>
      <c r="E51" s="107"/>
      <c r="F51" s="107"/>
      <c r="G51" s="107"/>
      <c r="H51" s="99"/>
    </row>
    <row r="52" spans="1:8" ht="12.75">
      <c r="A52" s="8"/>
      <c r="B52" s="104"/>
      <c r="C52" s="98"/>
      <c r="D52" s="99"/>
      <c r="E52" s="99"/>
      <c r="F52" s="99"/>
      <c r="G52" s="99"/>
      <c r="H52" s="99"/>
    </row>
    <row r="53" ht="12.75">
      <c r="B53" s="103"/>
    </row>
    <row r="54" ht="12.75">
      <c r="B54" s="103"/>
    </row>
    <row r="55" ht="12.75">
      <c r="B55" s="103"/>
    </row>
  </sheetData>
  <mergeCells count="8">
    <mergeCell ref="B48:C48"/>
    <mergeCell ref="B49:G49"/>
    <mergeCell ref="B50:E50"/>
    <mergeCell ref="B51:D51"/>
    <mergeCell ref="B18:F18"/>
    <mergeCell ref="B19:D19"/>
    <mergeCell ref="B46:C46"/>
    <mergeCell ref="B47:F4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="125" zoomScaleNormal="125" workbookViewId="0" topLeftCell="A14">
      <selection activeCell="D62" sqref="D62"/>
    </sheetView>
  </sheetViews>
  <sheetFormatPr defaultColWidth="11.00390625" defaultRowHeight="12.75"/>
  <cols>
    <col min="1" max="1" width="4.125" style="8" customWidth="1"/>
    <col min="2" max="2" width="15.375" style="8" customWidth="1"/>
    <col min="3" max="3" width="10.75390625" style="11" customWidth="1"/>
    <col min="4" max="4" width="13.75390625" style="8" bestFit="1" customWidth="1"/>
    <col min="5" max="16384" width="10.75390625" style="8" customWidth="1"/>
  </cols>
  <sheetData>
    <row r="1" spans="1:5" ht="12.75">
      <c r="A1" s="10" t="s">
        <v>210</v>
      </c>
      <c r="B1" s="8" t="s">
        <v>42</v>
      </c>
      <c r="C1" s="22" t="s">
        <v>72</v>
      </c>
      <c r="D1" s="8" t="s">
        <v>43</v>
      </c>
      <c r="E1" s="8" t="s">
        <v>39</v>
      </c>
    </row>
    <row r="2" spans="2:5" ht="12.75">
      <c r="B2" s="8">
        <v>70</v>
      </c>
      <c r="C2" s="22">
        <v>121</v>
      </c>
      <c r="D2" s="8">
        <f>SQRT(C2)</f>
        <v>11</v>
      </c>
      <c r="E2" s="11">
        <v>25</v>
      </c>
    </row>
    <row r="3" ht="13.5" thickBot="1"/>
    <row r="4" spans="1:4" ht="12.75">
      <c r="A4" s="8" t="s">
        <v>205</v>
      </c>
      <c r="B4" s="18" t="s">
        <v>73</v>
      </c>
      <c r="C4" s="28" t="s">
        <v>77</v>
      </c>
      <c r="D4" s="63">
        <v>70</v>
      </c>
    </row>
    <row r="5" spans="1:4" ht="13.5" thickBot="1">
      <c r="A5" s="10"/>
      <c r="B5" s="20" t="s">
        <v>74</v>
      </c>
      <c r="C5" s="117" t="s">
        <v>77</v>
      </c>
      <c r="D5" s="64">
        <v>67</v>
      </c>
    </row>
    <row r="6" ht="13.5" thickBot="1">
      <c r="A6" s="10"/>
    </row>
    <row r="7" spans="1:3" ht="13.5" thickBot="1">
      <c r="A7" s="8" t="s">
        <v>206</v>
      </c>
      <c r="B7" s="118" t="s">
        <v>75</v>
      </c>
      <c r="C7" s="9"/>
    </row>
    <row r="8" spans="2:6" ht="12.75">
      <c r="B8" s="11"/>
      <c r="D8" s="22"/>
      <c r="E8" s="22"/>
      <c r="F8" s="9"/>
    </row>
    <row r="9" spans="1:6" ht="12.75">
      <c r="A9" s="8" t="s">
        <v>207</v>
      </c>
      <c r="B9" s="116" t="s">
        <v>76</v>
      </c>
      <c r="D9" s="22"/>
      <c r="E9" s="22"/>
      <c r="F9" s="9"/>
    </row>
    <row r="10" spans="2:6" ht="12.75">
      <c r="B10" s="11" t="s">
        <v>42</v>
      </c>
      <c r="C10" s="11">
        <f>B2</f>
        <v>70</v>
      </c>
      <c r="D10" s="22"/>
      <c r="E10" s="22"/>
      <c r="F10" s="9"/>
    </row>
    <row r="11" spans="2:6" ht="12.75">
      <c r="B11" s="11" t="s">
        <v>62</v>
      </c>
      <c r="C11" s="22">
        <f>D2/SQRT(E2)</f>
        <v>2.2</v>
      </c>
      <c r="D11" s="22"/>
      <c r="E11" s="22"/>
      <c r="F11" s="9"/>
    </row>
    <row r="12" spans="2:6" ht="12.75">
      <c r="B12" s="11"/>
      <c r="C12" s="22"/>
      <c r="D12" s="22"/>
      <c r="E12" s="22"/>
      <c r="F12" s="9"/>
    </row>
    <row r="13" spans="2:4" ht="12.75">
      <c r="B13" s="8" t="s">
        <v>63</v>
      </c>
      <c r="C13" s="22">
        <v>0.25</v>
      </c>
      <c r="D13" s="25"/>
    </row>
    <row r="14" spans="2:6" ht="13.5" thickBot="1">
      <c r="B14" s="8" t="s">
        <v>64</v>
      </c>
      <c r="C14" s="22">
        <f>NORMSINV(1-C13)</f>
        <v>0.6744897501960816</v>
      </c>
      <c r="D14" s="22"/>
      <c r="E14" s="22"/>
      <c r="F14" s="22"/>
    </row>
    <row r="15" spans="2:6" ht="13.5" thickBot="1">
      <c r="B15" s="23" t="s">
        <v>65</v>
      </c>
      <c r="C15" s="27">
        <f>D4-C14*C11</f>
        <v>68.51612254956862</v>
      </c>
      <c r="D15" s="22"/>
      <c r="E15" s="22"/>
      <c r="F15" s="22"/>
    </row>
    <row r="16" spans="3:6" ht="12.75">
      <c r="C16" s="9"/>
      <c r="D16" s="22"/>
      <c r="E16" s="22"/>
      <c r="F16" s="22"/>
    </row>
    <row r="17" spans="1:4" ht="12.75">
      <c r="A17" s="8" t="s">
        <v>208</v>
      </c>
      <c r="B17" s="116" t="s">
        <v>2</v>
      </c>
      <c r="D17" s="22"/>
    </row>
    <row r="18" spans="1:4" ht="12.75">
      <c r="A18" s="10"/>
      <c r="B18" s="11" t="s">
        <v>42</v>
      </c>
      <c r="C18" s="11">
        <f>D5</f>
        <v>67</v>
      </c>
      <c r="D18" s="22"/>
    </row>
    <row r="19" spans="2:4" ht="12.75">
      <c r="B19" s="11" t="s">
        <v>62</v>
      </c>
      <c r="C19" s="22">
        <f>D2/SQRT(E2)</f>
        <v>2.2</v>
      </c>
      <c r="D19" s="22"/>
    </row>
    <row r="20" ht="13.5" thickBot="1">
      <c r="C20" s="9"/>
    </row>
    <row r="21" spans="2:9" ht="12.75">
      <c r="B21" s="8" t="s">
        <v>68</v>
      </c>
      <c r="C21" s="9" t="s">
        <v>67</v>
      </c>
      <c r="D21" s="8" t="s">
        <v>44</v>
      </c>
      <c r="E21" s="8" t="s">
        <v>45</v>
      </c>
      <c r="F21" s="8" t="s">
        <v>46</v>
      </c>
      <c r="G21" s="8" t="s">
        <v>47</v>
      </c>
      <c r="H21" s="18" t="s">
        <v>78</v>
      </c>
      <c r="I21" s="63" t="s">
        <v>79</v>
      </c>
    </row>
    <row r="22" spans="2:9" ht="13.5" thickBot="1">
      <c r="B22" s="8">
        <v>-10000</v>
      </c>
      <c r="C22" s="9">
        <f>C15</f>
        <v>68.51612254956862</v>
      </c>
      <c r="D22" s="11">
        <f>(B22-$C$18)/$C$19</f>
        <v>-4575.909090909091</v>
      </c>
      <c r="E22" s="22">
        <f>(C22-$C$18)/$C$19</f>
        <v>0.6891466134402823</v>
      </c>
      <c r="F22" s="22">
        <f>NORMSDIST(D22)</f>
        <v>0</v>
      </c>
      <c r="G22" s="22">
        <f>NORMSDIST(E22)</f>
        <v>0.7546344955909141</v>
      </c>
      <c r="H22" s="119">
        <f>G22-F22</f>
        <v>0.7546344955909141</v>
      </c>
      <c r="I22" s="120">
        <f>1-H22</f>
        <v>0.2453655044090859</v>
      </c>
    </row>
    <row r="23" ht="12.75">
      <c r="D23" s="11"/>
    </row>
    <row r="24" spans="1:4" ht="12.75">
      <c r="A24" s="10"/>
      <c r="C24" s="9"/>
      <c r="D24" s="11"/>
    </row>
    <row r="25" spans="1:4" ht="12.75">
      <c r="A25" s="10" t="s">
        <v>203</v>
      </c>
      <c r="B25" s="8" t="s">
        <v>42</v>
      </c>
      <c r="C25" s="22" t="s">
        <v>72</v>
      </c>
      <c r="D25" s="8" t="s">
        <v>43</v>
      </c>
    </row>
    <row r="26" spans="2:5" ht="12.75">
      <c r="B26" s="8">
        <v>5</v>
      </c>
      <c r="C26" s="22">
        <f>D26^2</f>
        <v>0.25</v>
      </c>
      <c r="D26" s="22">
        <v>0.5</v>
      </c>
      <c r="E26" s="11"/>
    </row>
    <row r="27" ht="13.5" thickBot="1"/>
    <row r="28" spans="1:8" ht="12.75">
      <c r="A28" s="8" t="s">
        <v>205</v>
      </c>
      <c r="B28" s="121" t="s">
        <v>68</v>
      </c>
      <c r="C28" s="9" t="s">
        <v>67</v>
      </c>
      <c r="D28" s="8" t="s">
        <v>44</v>
      </c>
      <c r="E28" s="8" t="s">
        <v>45</v>
      </c>
      <c r="F28" s="8" t="s">
        <v>46</v>
      </c>
      <c r="G28" s="8" t="s">
        <v>47</v>
      </c>
      <c r="H28" s="8" t="s">
        <v>80</v>
      </c>
    </row>
    <row r="29" spans="2:8" ht="13.5" thickBot="1">
      <c r="B29" s="122">
        <f>B26+D26*D29</f>
        <v>5.22172994875057</v>
      </c>
      <c r="C29" s="9">
        <v>5.95</v>
      </c>
      <c r="D29" s="22">
        <f>NORMSINV(F29)</f>
        <v>0.44345989750114034</v>
      </c>
      <c r="E29" s="22">
        <f>(C29-$B$26)/$D$26</f>
        <v>1.9000000000000004</v>
      </c>
      <c r="F29" s="22">
        <f>G29-H29</f>
        <v>0.6712834401839982</v>
      </c>
      <c r="G29" s="22">
        <f>NORMSDIST(E29)</f>
        <v>0.9712834401839981</v>
      </c>
      <c r="H29" s="22">
        <v>0.3</v>
      </c>
    </row>
    <row r="30" spans="3:6" ht="13.5" thickBot="1">
      <c r="C30" s="9"/>
      <c r="D30" s="11"/>
      <c r="E30" s="24"/>
      <c r="F30" s="24"/>
    </row>
    <row r="31" spans="1:6" ht="12.75">
      <c r="A31" s="8" t="s">
        <v>206</v>
      </c>
      <c r="B31" s="8" t="s">
        <v>62</v>
      </c>
      <c r="C31" s="11" t="s">
        <v>43</v>
      </c>
      <c r="D31" s="123" t="s">
        <v>39</v>
      </c>
      <c r="E31" s="24"/>
      <c r="F31" s="24"/>
    </row>
    <row r="32" spans="2:6" ht="13.5" thickBot="1">
      <c r="B32" s="22">
        <v>0.1</v>
      </c>
      <c r="C32" s="9">
        <f>D26</f>
        <v>0.5</v>
      </c>
      <c r="D32" s="124">
        <f>(C32/B32)^2</f>
        <v>25</v>
      </c>
      <c r="E32" s="24"/>
      <c r="F32" s="24"/>
    </row>
    <row r="33" spans="1:6" ht="12.75">
      <c r="A33" s="10"/>
      <c r="C33" s="9"/>
      <c r="D33" s="11"/>
      <c r="E33" s="24"/>
      <c r="F33" s="24"/>
    </row>
    <row r="34" spans="1:6" ht="12.75">
      <c r="A34" s="8" t="s">
        <v>207</v>
      </c>
      <c r="B34" s="8">
        <v>5.3</v>
      </c>
      <c r="C34" s="95" t="s">
        <v>88</v>
      </c>
      <c r="D34" s="57">
        <f>B32*1.96</f>
        <v>0.196</v>
      </c>
      <c r="E34" s="24"/>
      <c r="F34" s="24"/>
    </row>
    <row r="35" spans="3:5" ht="12.75">
      <c r="C35" s="9"/>
      <c r="E35" s="24"/>
    </row>
    <row r="36" spans="1:4" ht="12.75">
      <c r="A36" s="8" t="s">
        <v>208</v>
      </c>
      <c r="B36" s="8" t="s">
        <v>73</v>
      </c>
      <c r="C36" s="9" t="s">
        <v>81</v>
      </c>
      <c r="D36" s="8" t="s">
        <v>3</v>
      </c>
    </row>
    <row r="37" spans="1:6" ht="12.75">
      <c r="A37" s="10"/>
      <c r="B37" s="8" t="s">
        <v>74</v>
      </c>
      <c r="C37" s="11" t="s">
        <v>82</v>
      </c>
      <c r="E37" s="96"/>
      <c r="F37" s="96"/>
    </row>
    <row r="38" spans="2:3" ht="12.75">
      <c r="B38" s="8" t="s">
        <v>71</v>
      </c>
      <c r="C38" s="8" t="s">
        <v>83</v>
      </c>
    </row>
    <row r="39" ht="12.75">
      <c r="B39" s="96" t="s">
        <v>84</v>
      </c>
    </row>
    <row r="40" spans="2:3" ht="12.75">
      <c r="B40" s="8" t="s">
        <v>42</v>
      </c>
      <c r="C40" s="22">
        <f>B26</f>
        <v>5</v>
      </c>
    </row>
    <row r="41" spans="2:8" ht="12.75">
      <c r="B41" s="11" t="s">
        <v>62</v>
      </c>
      <c r="C41" s="22">
        <f>B32</f>
        <v>0.1</v>
      </c>
      <c r="D41" s="9"/>
      <c r="E41" s="9"/>
      <c r="F41" s="9"/>
      <c r="G41" s="9"/>
      <c r="H41" s="9"/>
    </row>
    <row r="42" spans="2:8" ht="12.75">
      <c r="B42" s="11" t="s">
        <v>64</v>
      </c>
      <c r="C42" s="22">
        <f>NORMSINV(0.95)</f>
        <v>1.6448536269514724</v>
      </c>
      <c r="D42" s="9"/>
      <c r="E42" s="9"/>
      <c r="F42" s="9"/>
      <c r="G42" s="9"/>
      <c r="H42" s="9"/>
    </row>
    <row r="43" spans="2:4" ht="12.75">
      <c r="B43" s="8" t="s">
        <v>65</v>
      </c>
      <c r="C43" s="22">
        <f>C40+C42*C41</f>
        <v>5.164485362695148</v>
      </c>
      <c r="D43" s="96" t="s">
        <v>86</v>
      </c>
    </row>
    <row r="44" spans="3:4" ht="12.75">
      <c r="C44" s="22">
        <f>C40-C42*C41</f>
        <v>4.835514637304852</v>
      </c>
      <c r="D44" s="96" t="s">
        <v>87</v>
      </c>
    </row>
    <row r="45" spans="2:3" ht="12.75">
      <c r="B45" s="8" t="s">
        <v>85</v>
      </c>
      <c r="C45" s="22">
        <f>B34</f>
        <v>5.3</v>
      </c>
    </row>
    <row r="46" ht="12.75">
      <c r="B46" s="96" t="s">
        <v>91</v>
      </c>
    </row>
    <row r="49" spans="1:5" ht="12.75">
      <c r="A49" s="10" t="s">
        <v>34</v>
      </c>
      <c r="B49" s="8" t="s">
        <v>92</v>
      </c>
      <c r="C49" s="11" t="s">
        <v>93</v>
      </c>
      <c r="D49" s="8" t="s">
        <v>94</v>
      </c>
      <c r="E49" s="8" t="s">
        <v>95</v>
      </c>
    </row>
    <row r="50" spans="2:5" ht="12.75">
      <c r="B50" s="22">
        <v>2.25</v>
      </c>
      <c r="C50" s="22">
        <v>1</v>
      </c>
      <c r="D50" s="22">
        <f>B50^2</f>
        <v>5.0625</v>
      </c>
      <c r="E50" s="22">
        <f>C50^2</f>
        <v>1</v>
      </c>
    </row>
    <row r="52" spans="2:6" ht="12.75">
      <c r="B52" s="8" t="s">
        <v>96</v>
      </c>
      <c r="C52" s="11" t="s">
        <v>97</v>
      </c>
      <c r="D52" s="8" t="s">
        <v>98</v>
      </c>
      <c r="E52" s="8" t="s">
        <v>99</v>
      </c>
      <c r="F52" s="8" t="s">
        <v>63</v>
      </c>
    </row>
    <row r="53" spans="2:6" ht="12.75">
      <c r="B53" s="11">
        <v>15</v>
      </c>
      <c r="C53" s="11">
        <v>60</v>
      </c>
      <c r="D53" s="22">
        <v>8.5</v>
      </c>
      <c r="E53" s="22">
        <v>8.2</v>
      </c>
      <c r="F53" s="22">
        <v>0.15</v>
      </c>
    </row>
    <row r="55" spans="2:3" ht="12.75">
      <c r="B55" s="8" t="s">
        <v>73</v>
      </c>
      <c r="C55" s="116" t="s">
        <v>100</v>
      </c>
    </row>
    <row r="56" spans="2:3" ht="12.75">
      <c r="B56" s="8" t="s">
        <v>74</v>
      </c>
      <c r="C56" s="116" t="s">
        <v>4</v>
      </c>
    </row>
    <row r="58" spans="2:3" ht="12.75">
      <c r="B58" s="8" t="s">
        <v>71</v>
      </c>
      <c r="C58" s="11" t="s">
        <v>101</v>
      </c>
    </row>
    <row r="60" ht="12.75">
      <c r="B60" s="96" t="s">
        <v>102</v>
      </c>
    </row>
    <row r="61" spans="3:4" ht="12.75">
      <c r="C61" s="11" t="s">
        <v>42</v>
      </c>
      <c r="D61" s="22">
        <v>0</v>
      </c>
    </row>
    <row r="62" spans="3:4" ht="12.75">
      <c r="C62" s="11" t="s">
        <v>103</v>
      </c>
      <c r="D62" s="22">
        <f>D50/B53+E50/C53</f>
        <v>0.3541666666666667</v>
      </c>
    </row>
    <row r="63" spans="3:4" ht="12.75">
      <c r="C63" s="11" t="s">
        <v>104</v>
      </c>
      <c r="D63" s="22">
        <f>SQRT(D62)</f>
        <v>0.5951190357119042</v>
      </c>
    </row>
    <row r="64" spans="3:4" ht="12.75">
      <c r="C64" s="11" t="s">
        <v>64</v>
      </c>
      <c r="D64" s="22">
        <f>NORMSINV(1-F53)</f>
        <v>1.0364333894937898</v>
      </c>
    </row>
    <row r="65" spans="3:4" ht="12.75">
      <c r="C65" s="11" t="s">
        <v>105</v>
      </c>
      <c r="D65" s="22">
        <f>D63*D64</f>
        <v>0.6168012393351646</v>
      </c>
    </row>
    <row r="66" spans="3:4" ht="12.75">
      <c r="C66" s="11" t="s">
        <v>106</v>
      </c>
      <c r="D66" s="22">
        <f>D53-E53</f>
        <v>0.3000000000000007</v>
      </c>
    </row>
    <row r="68" ht="12.75">
      <c r="C68" s="11" t="s">
        <v>107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3">
      <selection activeCell="C49" sqref="C49"/>
    </sheetView>
  </sheetViews>
  <sheetFormatPr defaultColWidth="11.00390625" defaultRowHeight="12.75"/>
  <cols>
    <col min="1" max="1" width="4.375" style="11" customWidth="1"/>
    <col min="2" max="2" width="17.875" style="11" customWidth="1"/>
    <col min="3" max="16384" width="10.75390625" style="11" customWidth="1"/>
  </cols>
  <sheetData>
    <row r="1" ht="12.75">
      <c r="A1" s="95" t="s">
        <v>210</v>
      </c>
    </row>
    <row r="2" spans="1:5" ht="12.75">
      <c r="A2" s="11" t="s">
        <v>205</v>
      </c>
      <c r="B2" s="125"/>
      <c r="C2" s="126" t="s">
        <v>226</v>
      </c>
      <c r="D2" s="127" t="s">
        <v>227</v>
      </c>
      <c r="E2" s="127"/>
    </row>
    <row r="3" spans="1:6" ht="12.75">
      <c r="A3" s="95"/>
      <c r="B3" s="128" t="s">
        <v>204</v>
      </c>
      <c r="C3" s="129">
        <f>C4/$E$8</f>
        <v>0.065</v>
      </c>
      <c r="D3" s="129">
        <f>E3-C3</f>
        <v>0.035</v>
      </c>
      <c r="E3" s="129">
        <v>0.1</v>
      </c>
      <c r="F3" s="11" t="s">
        <v>229</v>
      </c>
    </row>
    <row r="4" spans="2:6" ht="12.75">
      <c r="B4" s="125"/>
      <c r="C4" s="127">
        <v>325</v>
      </c>
      <c r="D4" s="127">
        <f>D3*$E$8</f>
        <v>175.00000000000003</v>
      </c>
      <c r="E4" s="127">
        <f>E3*$E$8</f>
        <v>500</v>
      </c>
      <c r="F4" s="11" t="s">
        <v>230</v>
      </c>
    </row>
    <row r="5" spans="2:6" ht="12.75">
      <c r="B5" s="128" t="s">
        <v>228</v>
      </c>
      <c r="C5" s="129">
        <f>C7-C3</f>
        <v>0.5349999999999999</v>
      </c>
      <c r="D5" s="129">
        <f>D7-D3</f>
        <v>0.365</v>
      </c>
      <c r="E5" s="129">
        <f>E7-E3</f>
        <v>0.9</v>
      </c>
      <c r="F5" s="11" t="s">
        <v>229</v>
      </c>
    </row>
    <row r="6" spans="1:6" ht="12.75">
      <c r="A6" s="116"/>
      <c r="B6" s="125"/>
      <c r="C6" s="127">
        <f>C5*$E$8</f>
        <v>2674.9999999999995</v>
      </c>
      <c r="D6" s="127">
        <f>D5*$E$8</f>
        <v>1825</v>
      </c>
      <c r="E6" s="127">
        <f>E5*$E$8</f>
        <v>4500</v>
      </c>
      <c r="F6" s="11" t="s">
        <v>230</v>
      </c>
    </row>
    <row r="7" spans="2:6" ht="12.75">
      <c r="B7" s="128"/>
      <c r="C7" s="129">
        <v>0.6</v>
      </c>
      <c r="D7" s="129">
        <f>E7-C7</f>
        <v>0.4</v>
      </c>
      <c r="E7" s="129">
        <v>1</v>
      </c>
      <c r="F7" s="11" t="s">
        <v>229</v>
      </c>
    </row>
    <row r="8" spans="2:6" ht="12.75">
      <c r="B8" s="125"/>
      <c r="C8" s="127">
        <f>C7*$E$8</f>
        <v>3000</v>
      </c>
      <c r="D8" s="127">
        <f>D7*$E$8</f>
        <v>2000</v>
      </c>
      <c r="E8" s="127">
        <v>5000</v>
      </c>
      <c r="F8" s="11" t="s">
        <v>230</v>
      </c>
    </row>
    <row r="9" spans="3:5" ht="12.75">
      <c r="C9" s="9"/>
      <c r="D9" s="9"/>
      <c r="E9" s="9"/>
    </row>
    <row r="10" spans="1:3" ht="12.75">
      <c r="A10" s="11" t="s">
        <v>206</v>
      </c>
      <c r="B10" s="116" t="s">
        <v>231</v>
      </c>
      <c r="C10" s="84"/>
    </row>
    <row r="11" spans="2:3" ht="12.75">
      <c r="B11" s="11" t="s">
        <v>232</v>
      </c>
      <c r="C11" s="22">
        <f>C3/C7</f>
        <v>0.10833333333333334</v>
      </c>
    </row>
    <row r="12" spans="2:4" ht="12.75">
      <c r="B12" s="11" t="s">
        <v>233</v>
      </c>
      <c r="C12" s="22">
        <f>D3/D7</f>
        <v>0.08750000000000001</v>
      </c>
      <c r="D12" s="9"/>
    </row>
    <row r="13" spans="4:7" ht="12.75">
      <c r="D13" s="9"/>
      <c r="G13" s="22">
        <f>7/8</f>
        <v>0.875</v>
      </c>
    </row>
    <row r="14" spans="1:3" ht="12.75">
      <c r="A14" s="11" t="s">
        <v>207</v>
      </c>
      <c r="B14" s="11" t="s">
        <v>234</v>
      </c>
      <c r="C14" s="22">
        <f>E3+D7-D3</f>
        <v>0.46499999999999997</v>
      </c>
    </row>
    <row r="15" ht="12.75">
      <c r="B15" s="9"/>
    </row>
    <row r="16" spans="2:3" ht="12.75">
      <c r="B16" s="9" t="s">
        <v>235</v>
      </c>
      <c r="C16" s="22">
        <f>C12</f>
        <v>0.08750000000000001</v>
      </c>
    </row>
    <row r="17" ht="12.75">
      <c r="B17" s="9"/>
    </row>
    <row r="18" spans="2:3" ht="12.75">
      <c r="B18" s="11" t="s">
        <v>236</v>
      </c>
      <c r="C18" s="22">
        <f>D5/D5</f>
        <v>1</v>
      </c>
    </row>
    <row r="19" ht="12.75">
      <c r="A19" s="116"/>
    </row>
    <row r="21" spans="1:5" ht="12.75">
      <c r="A21" s="95" t="s">
        <v>203</v>
      </c>
      <c r="C21" s="9"/>
      <c r="D21" s="9"/>
      <c r="E21" s="9"/>
    </row>
    <row r="22" spans="2:5" ht="12.75">
      <c r="B22" s="11" t="s">
        <v>135</v>
      </c>
      <c r="C22" s="22">
        <v>0.75</v>
      </c>
      <c r="E22" s="9"/>
    </row>
    <row r="23" spans="2:5" ht="12.75">
      <c r="B23" s="11" t="s">
        <v>136</v>
      </c>
      <c r="C23" s="22">
        <f>1-C22</f>
        <v>0.25</v>
      </c>
      <c r="E23" s="9"/>
    </row>
    <row r="24" spans="2:5" ht="12.75">
      <c r="B24" s="11" t="s">
        <v>137</v>
      </c>
      <c r="C24" s="22">
        <v>0.5</v>
      </c>
      <c r="E24" s="9"/>
    </row>
    <row r="25" spans="2:5" ht="12.75">
      <c r="B25" s="11" t="s">
        <v>138</v>
      </c>
      <c r="C25" s="22">
        <f>1-C24</f>
        <v>0.5</v>
      </c>
      <c r="E25" s="9"/>
    </row>
    <row r="26" spans="2:5" ht="12.75">
      <c r="B26" s="11" t="s">
        <v>139</v>
      </c>
      <c r="C26" s="22">
        <v>0.1</v>
      </c>
      <c r="E26" s="9"/>
    </row>
    <row r="27" spans="2:3" ht="12.75">
      <c r="B27" s="11" t="s">
        <v>140</v>
      </c>
      <c r="C27" s="22">
        <f>1-C26</f>
        <v>0.9</v>
      </c>
    </row>
    <row r="28" spans="3:6" ht="12.75">
      <c r="C28" s="22"/>
      <c r="E28" s="11" t="s">
        <v>39</v>
      </c>
      <c r="F28" s="11">
        <v>9600</v>
      </c>
    </row>
    <row r="29" spans="1:9" ht="12.75">
      <c r="A29" s="11" t="s">
        <v>58</v>
      </c>
      <c r="B29" s="11" t="s">
        <v>146</v>
      </c>
      <c r="C29" s="11" t="s">
        <v>211</v>
      </c>
      <c r="D29" s="9" t="s">
        <v>212</v>
      </c>
      <c r="E29" s="9"/>
      <c r="F29" s="9"/>
      <c r="G29" s="11" t="s">
        <v>31</v>
      </c>
      <c r="H29" s="11" t="s">
        <v>37</v>
      </c>
      <c r="I29" s="11" t="s">
        <v>38</v>
      </c>
    </row>
    <row r="30" spans="2:9" ht="12.75">
      <c r="B30" s="11">
        <v>0</v>
      </c>
      <c r="C30" s="11">
        <f>B30^2</f>
        <v>0</v>
      </c>
      <c r="D30" s="9">
        <f>C23*C27</f>
        <v>0.225</v>
      </c>
      <c r="E30" s="57" t="s">
        <v>141</v>
      </c>
      <c r="G30" s="11">
        <f>D30*$F$28</f>
        <v>2160</v>
      </c>
      <c r="H30" s="22">
        <f>C30*D30</f>
        <v>0</v>
      </c>
      <c r="I30" s="22">
        <f>C30^2*D30</f>
        <v>0</v>
      </c>
    </row>
    <row r="31" spans="2:9" ht="12.75">
      <c r="B31" s="11">
        <v>1</v>
      </c>
      <c r="C31" s="11">
        <f>B31^2</f>
        <v>1</v>
      </c>
      <c r="D31" s="22">
        <f>C22*C25+C23*C26</f>
        <v>0.4</v>
      </c>
      <c r="E31" s="116" t="s">
        <v>142</v>
      </c>
      <c r="G31" s="11">
        <f>D31*$F$28</f>
        <v>3840</v>
      </c>
      <c r="H31" s="22">
        <f>C31*D31</f>
        <v>0.4</v>
      </c>
      <c r="I31" s="22">
        <f>C31^2*D31</f>
        <v>0.4</v>
      </c>
    </row>
    <row r="32" spans="2:9" ht="12.75">
      <c r="B32" s="11">
        <v>2</v>
      </c>
      <c r="C32" s="11">
        <f>B32^2</f>
        <v>4</v>
      </c>
      <c r="D32" s="131">
        <f>C22*C24</f>
        <v>0.375</v>
      </c>
      <c r="E32" s="132" t="s">
        <v>143</v>
      </c>
      <c r="G32" s="130">
        <f>D32*$F$28</f>
        <v>3600</v>
      </c>
      <c r="H32" s="131">
        <f>C32*D32</f>
        <v>1.5</v>
      </c>
      <c r="I32" s="131">
        <f>C32^2*D32</f>
        <v>6</v>
      </c>
    </row>
    <row r="33" spans="4:9" ht="12.75">
      <c r="D33" s="9">
        <f>SUM(D30:D32)</f>
        <v>1</v>
      </c>
      <c r="E33" s="116"/>
      <c r="G33" s="11">
        <f>SUM(G30:G32)</f>
        <v>9600</v>
      </c>
      <c r="H33" s="9">
        <f>SUM(H30:H32)</f>
        <v>1.9</v>
      </c>
      <c r="I33" s="9">
        <f>SUM(I30:I32)</f>
        <v>6.4</v>
      </c>
    </row>
    <row r="34" ht="12.75">
      <c r="D34" s="116"/>
    </row>
    <row r="35" spans="1:4" ht="12.75">
      <c r="A35" s="11" t="s">
        <v>208</v>
      </c>
      <c r="B35" s="11" t="s">
        <v>144</v>
      </c>
      <c r="C35" s="22">
        <f>H33</f>
        <v>1.9</v>
      </c>
      <c r="D35" s="116"/>
    </row>
    <row r="36" spans="2:3" ht="12.75">
      <c r="B36" s="11" t="s">
        <v>215</v>
      </c>
      <c r="C36" s="22">
        <f>I33-C35^2</f>
        <v>2.7900000000000005</v>
      </c>
    </row>
    <row r="37" spans="2:3" ht="12.75">
      <c r="B37" s="11" t="s">
        <v>216</v>
      </c>
      <c r="C37" s="22">
        <f>SQRT(C36)</f>
        <v>1.6703293088490068</v>
      </c>
    </row>
    <row r="38" spans="2:3" ht="12.75">
      <c r="B38" s="11" t="s">
        <v>145</v>
      </c>
      <c r="C38" s="22">
        <v>1</v>
      </c>
    </row>
    <row r="39" spans="1:3" ht="12.75">
      <c r="A39" s="116"/>
      <c r="B39" s="11" t="s">
        <v>30</v>
      </c>
      <c r="C39" s="22">
        <v>1</v>
      </c>
    </row>
    <row r="41" spans="1:4" ht="12.75">
      <c r="A41" s="95" t="s">
        <v>34</v>
      </c>
      <c r="B41" s="11" t="s">
        <v>42</v>
      </c>
      <c r="C41" s="11" t="s">
        <v>147</v>
      </c>
      <c r="D41" s="11" t="s">
        <v>43</v>
      </c>
    </row>
    <row r="42" spans="2:4" ht="12.75">
      <c r="B42" s="22">
        <v>32.8</v>
      </c>
      <c r="C42" s="22">
        <v>18</v>
      </c>
      <c r="D42" s="22">
        <f>SQRT(C42)</f>
        <v>4.242640687119285</v>
      </c>
    </row>
    <row r="44" spans="1:8" ht="12.75">
      <c r="A44" s="11" t="s">
        <v>205</v>
      </c>
      <c r="B44" s="134" t="s">
        <v>68</v>
      </c>
      <c r="C44" s="135" t="s">
        <v>67</v>
      </c>
      <c r="D44" s="135" t="s">
        <v>44</v>
      </c>
      <c r="E44" s="135" t="s">
        <v>45</v>
      </c>
      <c r="F44" s="135" t="s">
        <v>46</v>
      </c>
      <c r="G44" s="135" t="s">
        <v>47</v>
      </c>
      <c r="H44" s="135" t="s">
        <v>80</v>
      </c>
    </row>
    <row r="45" spans="2:8" ht="12.75">
      <c r="B45" s="31">
        <v>33.6</v>
      </c>
      <c r="C45" s="31">
        <f>B42+E45*D42</f>
        <v>38.90088420022044</v>
      </c>
      <c r="D45" s="31">
        <f>(B45-$B$42)/$D$42</f>
        <v>0.1885618083164137</v>
      </c>
      <c r="E45" s="31">
        <f>NORMSINV(G45)</f>
        <v>1.437992196403247</v>
      </c>
      <c r="F45" s="31">
        <f>NORMSDIST(D45)</f>
        <v>0.5747818658438272</v>
      </c>
      <c r="G45" s="31">
        <f>F45+H45</f>
        <v>0.9247818658438272</v>
      </c>
      <c r="H45" s="31">
        <v>0.35</v>
      </c>
    </row>
    <row r="46" ht="12.75">
      <c r="E46" s="116"/>
    </row>
    <row r="47" spans="1:8" ht="12.75">
      <c r="A47" s="11" t="s">
        <v>206</v>
      </c>
      <c r="B47" s="134" t="s">
        <v>68</v>
      </c>
      <c r="C47" s="135" t="s">
        <v>67</v>
      </c>
      <c r="D47" s="135" t="s">
        <v>44</v>
      </c>
      <c r="E47" s="135" t="s">
        <v>45</v>
      </c>
      <c r="F47" s="135" t="s">
        <v>46</v>
      </c>
      <c r="G47" s="135" t="s">
        <v>47</v>
      </c>
      <c r="H47" s="135" t="s">
        <v>80</v>
      </c>
    </row>
    <row r="48" spans="2:8" ht="12.75">
      <c r="B48" s="31">
        <v>33.6</v>
      </c>
      <c r="C48" s="31">
        <f>B45+E48*D45</f>
        <v>33.871150408898686</v>
      </c>
      <c r="D48" s="31">
        <f>(B48-$B$42)/$D$42</f>
        <v>0.1885618083164137</v>
      </c>
      <c r="E48" s="31">
        <f>NORMSINV(G48)</f>
        <v>1.437992196403247</v>
      </c>
      <c r="F48" s="31">
        <f>NORMSDIST(D48)</f>
        <v>0.5747818658438272</v>
      </c>
      <c r="G48" s="31">
        <f>F48+H48</f>
        <v>0.9247818658438272</v>
      </c>
      <c r="H48" s="31">
        <v>0.35</v>
      </c>
    </row>
    <row r="49" ht="12.75">
      <c r="E49" s="116"/>
    </row>
    <row r="50" spans="1:8" ht="12.75">
      <c r="A50" s="95" t="s">
        <v>209</v>
      </c>
      <c r="B50" s="125" t="s">
        <v>33</v>
      </c>
      <c r="C50" s="125" t="s">
        <v>32</v>
      </c>
      <c r="D50" s="125" t="s">
        <v>35</v>
      </c>
      <c r="E50" s="125"/>
      <c r="F50" s="125"/>
      <c r="G50" s="125"/>
      <c r="H50" s="125"/>
    </row>
    <row r="51" spans="2:8" ht="12.75">
      <c r="B51" s="125">
        <v>400</v>
      </c>
      <c r="C51" s="31">
        <v>0.5</v>
      </c>
      <c r="D51" s="133">
        <f>1-C51</f>
        <v>0.5</v>
      </c>
      <c r="E51" s="125"/>
      <c r="F51" s="125"/>
      <c r="G51" s="125"/>
      <c r="H51" s="125"/>
    </row>
    <row r="52" spans="2:8" ht="12.75">
      <c r="B52" s="125" t="s">
        <v>42</v>
      </c>
      <c r="C52" s="125" t="s">
        <v>147</v>
      </c>
      <c r="D52" s="133" t="s">
        <v>43</v>
      </c>
      <c r="E52" s="125"/>
      <c r="F52" s="125"/>
      <c r="G52" s="125"/>
      <c r="H52" s="125"/>
    </row>
    <row r="53" spans="2:8" ht="12.75">
      <c r="B53" s="125">
        <f>B51*C51</f>
        <v>200</v>
      </c>
      <c r="C53" s="125">
        <f>B51*C51*D51</f>
        <v>100</v>
      </c>
      <c r="D53" s="133">
        <f>SQRT(C53)</f>
        <v>10</v>
      </c>
      <c r="E53" s="116" t="s">
        <v>149</v>
      </c>
      <c r="F53" s="125"/>
      <c r="G53" s="125"/>
      <c r="H53" s="125"/>
    </row>
    <row r="54" spans="2:8" ht="12.75">
      <c r="B54" s="31">
        <f>B53/$B$51</f>
        <v>0.5</v>
      </c>
      <c r="C54" s="31"/>
      <c r="D54" s="31">
        <f>D53/$B$51</f>
        <v>0.025</v>
      </c>
      <c r="E54" s="116" t="s">
        <v>150</v>
      </c>
      <c r="F54" s="125"/>
      <c r="G54" s="125"/>
      <c r="H54" s="125"/>
    </row>
    <row r="55" spans="2:8" ht="12.75">
      <c r="B55" s="125"/>
      <c r="C55" s="125"/>
      <c r="D55" s="125"/>
      <c r="E55" s="125"/>
      <c r="F55" s="125"/>
      <c r="G55" s="125"/>
      <c r="H55" s="125"/>
    </row>
    <row r="56" spans="1:8" ht="12.75">
      <c r="A56" s="11" t="s">
        <v>205</v>
      </c>
      <c r="B56" s="116" t="s">
        <v>148</v>
      </c>
      <c r="C56" s="125"/>
      <c r="D56" s="125"/>
      <c r="E56" s="125"/>
      <c r="F56" s="125"/>
      <c r="G56" s="125"/>
      <c r="H56" s="125"/>
    </row>
    <row r="57" spans="1:8" ht="12.75">
      <c r="A57" s="11" t="s">
        <v>206</v>
      </c>
      <c r="B57" s="116" t="s">
        <v>148</v>
      </c>
      <c r="C57" s="125"/>
      <c r="D57" s="125"/>
      <c r="E57" s="125"/>
      <c r="F57" s="125"/>
      <c r="G57" s="125"/>
      <c r="H57" s="125"/>
    </row>
    <row r="58" spans="2:8" ht="12.75">
      <c r="B58" s="116"/>
      <c r="C58" s="125"/>
      <c r="D58" s="125"/>
      <c r="E58" s="125"/>
      <c r="F58" s="125"/>
      <c r="G58" s="125"/>
      <c r="H58" s="125"/>
    </row>
    <row r="59" spans="2:8" ht="12.75">
      <c r="B59" s="125"/>
      <c r="C59" s="125"/>
      <c r="D59" s="125"/>
      <c r="E59" s="125"/>
      <c r="F59" s="125"/>
      <c r="G59" s="125"/>
      <c r="H59" s="125"/>
    </row>
    <row r="60" spans="1:5" ht="12.75">
      <c r="A60" s="95" t="s">
        <v>192</v>
      </c>
      <c r="B60" s="11" t="s">
        <v>43</v>
      </c>
      <c r="C60" s="11" t="s">
        <v>147</v>
      </c>
      <c r="D60" s="11" t="s">
        <v>63</v>
      </c>
      <c r="E60" s="11" t="s">
        <v>155</v>
      </c>
    </row>
    <row r="61" spans="2:5" ht="12.75">
      <c r="B61" s="22">
        <v>2.5</v>
      </c>
      <c r="C61" s="22">
        <f>B61^2</f>
        <v>6.25</v>
      </c>
      <c r="D61" s="22">
        <v>0.02</v>
      </c>
      <c r="E61" s="22">
        <f>NORMSINV(1-D61)</f>
        <v>2.0537489106318203</v>
      </c>
    </row>
    <row r="63" spans="3:4" ht="12.75">
      <c r="C63" s="11" t="s">
        <v>151</v>
      </c>
      <c r="D63" s="11" t="s">
        <v>152</v>
      </c>
    </row>
    <row r="64" spans="2:4" ht="12.75">
      <c r="B64" s="11" t="s">
        <v>39</v>
      </c>
      <c r="C64" s="11">
        <v>25</v>
      </c>
      <c r="D64" s="11">
        <v>1</v>
      </c>
    </row>
    <row r="65" spans="2:4" ht="12.75">
      <c r="B65" s="11" t="s">
        <v>153</v>
      </c>
      <c r="C65" s="22">
        <f>$C$61/C64</f>
        <v>0.25</v>
      </c>
      <c r="D65" s="22">
        <f>$C$61/D64</f>
        <v>6.25</v>
      </c>
    </row>
    <row r="66" spans="2:4" ht="12.75">
      <c r="B66" s="11" t="s">
        <v>42</v>
      </c>
      <c r="C66" s="22">
        <v>21.2</v>
      </c>
      <c r="D66" s="22">
        <v>25.4</v>
      </c>
    </row>
    <row r="67" spans="2:4" ht="12.75">
      <c r="B67" s="11" t="s">
        <v>144</v>
      </c>
      <c r="C67" s="22">
        <v>20</v>
      </c>
      <c r="D67" s="22">
        <v>25</v>
      </c>
    </row>
    <row r="69" spans="1:3" ht="12.75">
      <c r="A69" s="11" t="s">
        <v>205</v>
      </c>
      <c r="B69" s="11" t="s">
        <v>154</v>
      </c>
      <c r="C69" s="22">
        <f>SQRT(C65+D65)</f>
        <v>2.5495097567963922</v>
      </c>
    </row>
    <row r="70" spans="2:4" ht="12.75">
      <c r="B70" s="11" t="s">
        <v>156</v>
      </c>
      <c r="C70" s="22">
        <f>E61*C69</f>
        <v>5.236052885665788</v>
      </c>
      <c r="D70" s="11" t="s">
        <v>157</v>
      </c>
    </row>
    <row r="72" spans="1:3" ht="12.75">
      <c r="A72" s="11" t="s">
        <v>206</v>
      </c>
      <c r="B72" s="11" t="s">
        <v>158</v>
      </c>
      <c r="C72" s="22">
        <f>D66-C66</f>
        <v>4.199999999999999</v>
      </c>
    </row>
    <row r="73" ht="12.75">
      <c r="B73" s="11" t="s">
        <v>159</v>
      </c>
    </row>
    <row r="74" spans="2:7" ht="12.75">
      <c r="B74" s="125" t="s">
        <v>67</v>
      </c>
      <c r="C74" s="125" t="s">
        <v>42</v>
      </c>
      <c r="D74" s="125" t="s">
        <v>43</v>
      </c>
      <c r="E74" s="125" t="s">
        <v>45</v>
      </c>
      <c r="F74" s="125" t="s">
        <v>79</v>
      </c>
      <c r="G74" s="125" t="s">
        <v>78</v>
      </c>
    </row>
    <row r="75" spans="2:7" ht="12.75">
      <c r="B75" s="31">
        <f>C70</f>
        <v>5.236052885665788</v>
      </c>
      <c r="C75" s="31">
        <f>C72</f>
        <v>4.199999999999999</v>
      </c>
      <c r="D75" s="31">
        <f>C69</f>
        <v>2.5495097567963922</v>
      </c>
      <c r="E75" s="31">
        <f>(B75-C75)/D75</f>
        <v>0.4063733754710746</v>
      </c>
      <c r="F75" s="31">
        <f>NORMSDIST(E75)</f>
        <v>0.657765860350143</v>
      </c>
      <c r="G75" s="31">
        <f>1-F75</f>
        <v>0.34223413964985705</v>
      </c>
    </row>
    <row r="77" spans="1:10" ht="12.75">
      <c r="A77" s="11" t="s">
        <v>207</v>
      </c>
      <c r="B77" s="125" t="s">
        <v>160</v>
      </c>
      <c r="C77" s="125" t="s">
        <v>161</v>
      </c>
      <c r="D77" s="125" t="s">
        <v>64</v>
      </c>
      <c r="E77" s="125" t="s">
        <v>62</v>
      </c>
      <c r="F77" s="125" t="s">
        <v>162</v>
      </c>
      <c r="G77" s="125"/>
      <c r="H77" s="125"/>
      <c r="I77" s="125"/>
      <c r="J77" s="125"/>
    </row>
    <row r="78" spans="1:10" ht="12.75">
      <c r="A78" s="125"/>
      <c r="B78" s="31">
        <f>C67</f>
        <v>20</v>
      </c>
      <c r="C78" s="31">
        <v>0.8</v>
      </c>
      <c r="D78" s="31">
        <f>NORMSINV(C78+(1-C78)/2)</f>
        <v>1.2815515655446004</v>
      </c>
      <c r="E78" s="31">
        <f>SQRT(C65)</f>
        <v>0.5</v>
      </c>
      <c r="F78" s="31">
        <f>D78*E78</f>
        <v>0.6407757827723002</v>
      </c>
      <c r="G78" s="125"/>
      <c r="H78" s="125"/>
      <c r="I78" s="125"/>
      <c r="J78" s="125"/>
    </row>
    <row r="79" spans="1:10" ht="12.75">
      <c r="A79" s="125"/>
      <c r="B79" s="125"/>
      <c r="C79" s="31"/>
      <c r="E79" s="31"/>
      <c r="F79" s="31"/>
      <c r="G79" s="125"/>
      <c r="H79" s="125"/>
      <c r="I79" s="125"/>
      <c r="J79" s="125"/>
    </row>
    <row r="80" spans="1:10" ht="12.75">
      <c r="A80" s="125"/>
      <c r="B80" s="125" t="s">
        <v>89</v>
      </c>
      <c r="C80" s="125" t="s">
        <v>161</v>
      </c>
      <c r="D80" s="125" t="s">
        <v>64</v>
      </c>
      <c r="E80" s="125" t="s">
        <v>90</v>
      </c>
      <c r="F80" s="125" t="s">
        <v>162</v>
      </c>
      <c r="G80" s="125"/>
      <c r="H80" s="125"/>
      <c r="I80" s="125"/>
      <c r="J80" s="125"/>
    </row>
    <row r="81" spans="1:10" ht="12.75">
      <c r="A81" s="125"/>
      <c r="B81" s="31">
        <v>25</v>
      </c>
      <c r="C81" s="31">
        <v>0.8</v>
      </c>
      <c r="D81" s="31">
        <f>NORMSINV(C81+(1-C81)/2)</f>
        <v>1.2815515655446004</v>
      </c>
      <c r="E81" s="31">
        <f>SQRT(D65)</f>
        <v>2.5</v>
      </c>
      <c r="F81" s="31">
        <f>D81*E81</f>
        <v>3.2038789138615007</v>
      </c>
      <c r="G81" s="125"/>
      <c r="H81" s="125"/>
      <c r="I81" s="125"/>
      <c r="J81" s="125"/>
    </row>
    <row r="82" spans="1:10" ht="12.75">
      <c r="A82" s="125"/>
      <c r="B82" s="125"/>
      <c r="C82" s="31"/>
      <c r="D82" s="31"/>
      <c r="E82" s="31"/>
      <c r="F82" s="31"/>
      <c r="G82" s="125"/>
      <c r="H82" s="125"/>
      <c r="I82" s="125"/>
      <c r="J82" s="125"/>
    </row>
    <row r="83" spans="1:10" ht="12.75">
      <c r="A83" s="125"/>
      <c r="B83" s="125" t="s">
        <v>163</v>
      </c>
      <c r="C83" s="125" t="s">
        <v>161</v>
      </c>
      <c r="D83" s="125" t="s">
        <v>64</v>
      </c>
      <c r="E83" s="125" t="s">
        <v>164</v>
      </c>
      <c r="F83" s="125" t="s">
        <v>162</v>
      </c>
      <c r="G83" s="125"/>
      <c r="H83" s="125"/>
      <c r="I83" s="125"/>
      <c r="J83" s="125"/>
    </row>
    <row r="84" spans="1:10" ht="12.75">
      <c r="A84" s="125"/>
      <c r="B84" s="31">
        <f>D67-C67</f>
        <v>5</v>
      </c>
      <c r="C84" s="31">
        <v>0.8</v>
      </c>
      <c r="D84" s="31">
        <f>NORMSINV(C84+(1-C84)/2)</f>
        <v>1.2815515655446004</v>
      </c>
      <c r="E84" s="31">
        <f>C69</f>
        <v>2.5495097567963922</v>
      </c>
      <c r="F84" s="31">
        <f>D84*E84</f>
        <v>3.26732822019365</v>
      </c>
      <c r="G84" s="125"/>
      <c r="H84" s="125"/>
      <c r="I84" s="125"/>
      <c r="J84" s="125"/>
    </row>
    <row r="85" spans="1:10" ht="12.75">
      <c r="A85" s="125"/>
      <c r="B85" s="125"/>
      <c r="C85" s="31"/>
      <c r="D85" s="31"/>
      <c r="E85" s="31"/>
      <c r="F85" s="31"/>
      <c r="G85" s="125"/>
      <c r="H85" s="125"/>
      <c r="I85" s="125"/>
      <c r="J85" s="125"/>
    </row>
    <row r="86" spans="1:10" ht="12.75">
      <c r="A86" s="125"/>
      <c r="B86" s="125"/>
      <c r="C86" s="31"/>
      <c r="D86" s="31"/>
      <c r="E86" s="31"/>
      <c r="F86" s="31"/>
      <c r="G86" s="125"/>
      <c r="H86" s="125"/>
      <c r="I86" s="125"/>
      <c r="J86" s="125"/>
    </row>
    <row r="87" spans="1:10" ht="12.75">
      <c r="A87" s="95" t="s">
        <v>165</v>
      </c>
      <c r="B87" s="11" t="s">
        <v>166</v>
      </c>
      <c r="C87" s="22" t="s">
        <v>167</v>
      </c>
      <c r="D87" s="31"/>
      <c r="E87" s="31"/>
      <c r="F87" s="31"/>
      <c r="G87" s="125"/>
      <c r="H87" s="125"/>
      <c r="I87" s="125"/>
      <c r="J87" s="125"/>
    </row>
    <row r="88" spans="2:10" ht="12.75">
      <c r="B88" s="11">
        <v>1</v>
      </c>
      <c r="C88" s="22">
        <v>108</v>
      </c>
      <c r="D88" s="31"/>
      <c r="E88" s="31"/>
      <c r="F88" s="31"/>
      <c r="G88" s="125"/>
      <c r="H88" s="125"/>
      <c r="I88" s="125"/>
      <c r="J88" s="125"/>
    </row>
    <row r="89" spans="2:10" ht="12.75">
      <c r="B89" s="11">
        <v>2</v>
      </c>
      <c r="C89" s="22">
        <v>120</v>
      </c>
      <c r="D89" s="31"/>
      <c r="E89" s="31"/>
      <c r="F89" s="31"/>
      <c r="G89" s="125"/>
      <c r="H89" s="125"/>
      <c r="I89" s="125"/>
      <c r="J89" s="125"/>
    </row>
    <row r="90" spans="2:10" ht="12.75">
      <c r="B90" s="130">
        <v>3</v>
      </c>
      <c r="C90" s="131">
        <v>131</v>
      </c>
      <c r="D90" s="125"/>
      <c r="E90" s="125"/>
      <c r="F90" s="125"/>
      <c r="G90" s="125"/>
      <c r="H90" s="125"/>
      <c r="I90" s="125"/>
      <c r="J90" s="125"/>
    </row>
    <row r="91" spans="2:10" ht="12.75">
      <c r="B91" s="125"/>
      <c r="C91" s="11">
        <f>SUM(C88:C90)</f>
        <v>359</v>
      </c>
      <c r="D91" s="116" t="s">
        <v>168</v>
      </c>
      <c r="E91" s="125"/>
      <c r="F91" s="125"/>
      <c r="G91" s="125"/>
      <c r="H91" s="125"/>
      <c r="I91" s="125"/>
      <c r="J91" s="125"/>
    </row>
    <row r="92" spans="2:10" ht="12.75">
      <c r="B92" s="125"/>
      <c r="C92" s="11">
        <f>SUMSQ(C88:C90)</f>
        <v>43225</v>
      </c>
      <c r="D92" s="116" t="s">
        <v>169</v>
      </c>
      <c r="E92" s="125"/>
      <c r="F92" s="125"/>
      <c r="G92" s="125"/>
      <c r="H92" s="125"/>
      <c r="I92" s="125"/>
      <c r="J92" s="125"/>
    </row>
    <row r="93" spans="2:10" ht="12.75">
      <c r="B93" s="125"/>
      <c r="C93" s="11">
        <f>COUNT(C88:C90)</f>
        <v>3</v>
      </c>
      <c r="D93" s="116" t="s">
        <v>39</v>
      </c>
      <c r="E93" s="125"/>
      <c r="F93" s="125"/>
      <c r="G93" s="125"/>
      <c r="H93" s="125"/>
      <c r="I93" s="125"/>
      <c r="J93" s="125"/>
    </row>
    <row r="94" spans="2:10" ht="12.75">
      <c r="B94" s="125"/>
      <c r="C94" s="11">
        <f>C93-1</f>
        <v>2</v>
      </c>
      <c r="D94" s="116" t="s">
        <v>173</v>
      </c>
      <c r="E94" s="125"/>
      <c r="F94" s="125"/>
      <c r="G94" s="125"/>
      <c r="H94" s="125"/>
      <c r="I94" s="125"/>
      <c r="J94" s="125"/>
    </row>
    <row r="95" spans="2:10" ht="12.75">
      <c r="B95" s="125"/>
      <c r="C95" s="22">
        <f>C91/C93</f>
        <v>119.66666666666667</v>
      </c>
      <c r="D95" s="116" t="s">
        <v>144</v>
      </c>
      <c r="E95" s="125"/>
      <c r="F95" s="125"/>
      <c r="G95" s="125"/>
      <c r="H95" s="125"/>
      <c r="I95" s="125"/>
      <c r="J95" s="125"/>
    </row>
    <row r="96" spans="2:10" ht="12.75">
      <c r="B96" s="125"/>
      <c r="C96" s="22">
        <f>VARP(C88:C90)</f>
        <v>88.22222222222223</v>
      </c>
      <c r="D96" s="116" t="s">
        <v>215</v>
      </c>
      <c r="E96" s="31"/>
      <c r="F96" s="125"/>
      <c r="G96" s="125"/>
      <c r="H96" s="125"/>
      <c r="I96" s="125"/>
      <c r="J96" s="125"/>
    </row>
    <row r="97" spans="2:10" ht="12.75">
      <c r="B97" s="125"/>
      <c r="C97" s="22">
        <f>SQRT(C96)</f>
        <v>9.392668535736915</v>
      </c>
      <c r="D97" s="116" t="s">
        <v>216</v>
      </c>
      <c r="E97" s="125"/>
      <c r="F97" s="125"/>
      <c r="G97" s="125"/>
      <c r="H97" s="125"/>
      <c r="I97" s="125"/>
      <c r="J97" s="125"/>
    </row>
    <row r="98" spans="2:10" ht="12.75">
      <c r="B98" s="125"/>
      <c r="C98" s="22"/>
      <c r="D98" s="116"/>
      <c r="E98" s="125"/>
      <c r="F98" s="125"/>
      <c r="G98" s="125"/>
      <c r="H98" s="125"/>
      <c r="I98" s="125"/>
      <c r="J98" s="125"/>
    </row>
    <row r="99" spans="1:10" ht="12.75">
      <c r="A99" s="11" t="s">
        <v>206</v>
      </c>
      <c r="B99" s="125"/>
      <c r="C99" s="22">
        <f>C95</f>
        <v>119.66666666666667</v>
      </c>
      <c r="D99" s="116" t="s">
        <v>170</v>
      </c>
      <c r="E99" s="125"/>
      <c r="F99" s="125"/>
      <c r="G99" s="125"/>
      <c r="H99" s="125"/>
      <c r="I99" s="125"/>
      <c r="J99" s="125"/>
    </row>
    <row r="100" spans="2:10" ht="12.75">
      <c r="B100" s="125"/>
      <c r="C100" s="22">
        <f>VAR(C88:C90)</f>
        <v>132.33333333333212</v>
      </c>
      <c r="D100" s="116" t="s">
        <v>171</v>
      </c>
      <c r="E100" s="125"/>
      <c r="F100" s="125"/>
      <c r="G100" s="125"/>
      <c r="H100" s="125"/>
      <c r="I100" s="125"/>
      <c r="J100" s="125"/>
    </row>
    <row r="101" spans="2:10" ht="12.75">
      <c r="B101" s="125"/>
      <c r="C101" s="22">
        <f>SQRT(C100)</f>
        <v>11.50362261782488</v>
      </c>
      <c r="D101" s="116" t="s">
        <v>172</v>
      </c>
      <c r="E101" s="125"/>
      <c r="F101" s="125"/>
      <c r="G101" s="125"/>
      <c r="H101" s="125"/>
      <c r="I101" s="125"/>
      <c r="J101" s="125"/>
    </row>
    <row r="102" spans="2:10" ht="12.75">
      <c r="B102" s="125"/>
      <c r="C102" s="125"/>
      <c r="D102" s="125"/>
      <c r="E102" s="125"/>
      <c r="F102" s="125"/>
      <c r="G102" s="125"/>
      <c r="H102" s="125"/>
      <c r="I102" s="125"/>
      <c r="J102" s="125"/>
    </row>
    <row r="103" spans="1:10" ht="12.75">
      <c r="A103" s="11" t="s">
        <v>207</v>
      </c>
      <c r="B103" s="125"/>
      <c r="C103" s="22">
        <f>C99</f>
        <v>119.66666666666667</v>
      </c>
      <c r="D103" s="116" t="s">
        <v>170</v>
      </c>
      <c r="E103" s="125"/>
      <c r="F103" s="125"/>
      <c r="G103" s="125"/>
      <c r="H103" s="125"/>
      <c r="I103" s="125"/>
      <c r="J103" s="125"/>
    </row>
    <row r="104" spans="2:10" ht="12.75">
      <c r="B104" s="125"/>
      <c r="C104" s="22">
        <f>C100/C93</f>
        <v>44.11111111111071</v>
      </c>
      <c r="D104" s="125" t="s">
        <v>174</v>
      </c>
      <c r="E104" s="125"/>
      <c r="F104" s="125"/>
      <c r="G104" s="125"/>
      <c r="H104" s="125"/>
      <c r="I104" s="125"/>
      <c r="J104" s="125"/>
    </row>
    <row r="105" spans="2:10" ht="12.75">
      <c r="B105" s="125"/>
      <c r="C105" s="22">
        <f>SQRT(C104)</f>
        <v>6.641619615057062</v>
      </c>
      <c r="D105" s="125" t="s">
        <v>175</v>
      </c>
      <c r="E105" s="125"/>
      <c r="F105" s="125"/>
      <c r="G105" s="125"/>
      <c r="H105" s="125"/>
      <c r="I105" s="125"/>
      <c r="J105" s="125"/>
    </row>
    <row r="106" spans="2:10" ht="12.75">
      <c r="B106" s="125"/>
      <c r="C106" s="125"/>
      <c r="D106" s="125"/>
      <c r="E106" s="125"/>
      <c r="F106" s="125"/>
      <c r="G106" s="125"/>
      <c r="H106" s="125"/>
      <c r="I106" s="125"/>
      <c r="J106" s="125"/>
    </row>
    <row r="107" spans="2:10" ht="12.75">
      <c r="B107" s="125"/>
      <c r="C107" s="125"/>
      <c r="D107" s="125"/>
      <c r="E107" s="125"/>
      <c r="F107" s="125"/>
      <c r="G107" s="125"/>
      <c r="H107" s="125"/>
      <c r="I107" s="125"/>
      <c r="J107" s="125"/>
    </row>
    <row r="108" spans="2:10" ht="12.75">
      <c r="B108" s="125"/>
      <c r="C108" s="125"/>
      <c r="D108" s="125"/>
      <c r="E108" s="125"/>
      <c r="F108" s="125"/>
      <c r="G108" s="125"/>
      <c r="H108" s="125"/>
      <c r="I108" s="125"/>
      <c r="J108" s="125"/>
    </row>
    <row r="109" spans="2:10" ht="12.75">
      <c r="B109" s="125"/>
      <c r="C109" s="125"/>
      <c r="D109" s="125"/>
      <c r="E109" s="125"/>
      <c r="F109" s="125"/>
      <c r="G109" s="125"/>
      <c r="H109" s="125"/>
      <c r="I109" s="125"/>
      <c r="J109" s="125"/>
    </row>
    <row r="110" spans="2:10" ht="12.75">
      <c r="B110" s="125"/>
      <c r="C110" s="125"/>
      <c r="D110" s="125"/>
      <c r="E110" s="125"/>
      <c r="F110" s="125"/>
      <c r="G110" s="125"/>
      <c r="H110" s="125"/>
      <c r="I110" s="125"/>
      <c r="J110" s="125"/>
    </row>
    <row r="111" spans="2:10" ht="12.75">
      <c r="B111" s="125"/>
      <c r="C111" s="125"/>
      <c r="D111" s="125"/>
      <c r="E111" s="125"/>
      <c r="F111" s="125"/>
      <c r="G111" s="125"/>
      <c r="H111" s="125"/>
      <c r="I111" s="125"/>
      <c r="J111" s="125"/>
    </row>
    <row r="112" spans="2:10" ht="12.75">
      <c r="B112" s="125"/>
      <c r="C112" s="125"/>
      <c r="D112" s="125"/>
      <c r="E112" s="125"/>
      <c r="F112" s="125"/>
      <c r="G112" s="125"/>
      <c r="H112" s="125"/>
      <c r="I112" s="125"/>
      <c r="J112" s="125"/>
    </row>
    <row r="113" spans="2:10" ht="12.75">
      <c r="B113" s="125"/>
      <c r="C113" s="125"/>
      <c r="D113" s="125"/>
      <c r="E113" s="125"/>
      <c r="F113" s="125"/>
      <c r="G113" s="125"/>
      <c r="H113" s="125"/>
      <c r="I113" s="125"/>
      <c r="J113" s="12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1"/>
  <sheetViews>
    <sheetView zoomScale="125" zoomScaleNormal="125" workbookViewId="0" topLeftCell="A1">
      <selection activeCell="B13" sqref="B13"/>
    </sheetView>
  </sheetViews>
  <sheetFormatPr defaultColWidth="11.00390625" defaultRowHeight="12.75"/>
  <cols>
    <col min="1" max="1" width="4.375" style="11" customWidth="1"/>
    <col min="2" max="2" width="17.875" style="11" customWidth="1"/>
    <col min="3" max="16384" width="10.75390625" style="11" customWidth="1"/>
  </cols>
  <sheetData>
    <row r="1" ht="12.75">
      <c r="A1" s="95"/>
    </row>
    <row r="2" spans="2:8" ht="12.75">
      <c r="B2" s="31">
        <f aca="true" t="shared" si="0" ref="B2:D5">F2</f>
        <v>0.682861764491463</v>
      </c>
      <c r="C2" s="31">
        <f t="shared" si="0"/>
        <v>0.36212244082071265</v>
      </c>
      <c r="D2" s="31">
        <f t="shared" si="0"/>
        <v>0.9842019462303142</v>
      </c>
      <c r="E2" s="125"/>
      <c r="F2" s="22">
        <f ca="1">RAND()</f>
        <v>0.682861764491463</v>
      </c>
      <c r="G2" s="22">
        <f aca="true" ca="1" t="shared" si="1" ref="G2:H5">RAND()</f>
        <v>0.36212244082071265</v>
      </c>
      <c r="H2" s="22">
        <f ca="1" t="shared" si="1"/>
        <v>0.9842019462303142</v>
      </c>
    </row>
    <row r="3" spans="1:8" ht="12.75">
      <c r="A3" s="95"/>
      <c r="B3" s="31">
        <f t="shared" si="0"/>
        <v>0.5861901947309889</v>
      </c>
      <c r="C3" s="31">
        <f t="shared" si="0"/>
        <v>0.996511849358285</v>
      </c>
      <c r="D3" s="31">
        <f t="shared" si="0"/>
        <v>0.47930836195610027</v>
      </c>
      <c r="E3" s="31"/>
      <c r="F3" s="22">
        <f ca="1">RAND()</f>
        <v>0.5861901947309889</v>
      </c>
      <c r="G3" s="22">
        <f ca="1" t="shared" si="1"/>
        <v>0.996511849358285</v>
      </c>
      <c r="H3" s="22">
        <f ca="1" t="shared" si="1"/>
        <v>0.47930836195610027</v>
      </c>
    </row>
    <row r="4" spans="2:8" ht="12.75">
      <c r="B4" s="31">
        <f t="shared" si="0"/>
        <v>0.737816967706749</v>
      </c>
      <c r="C4" s="31">
        <f t="shared" si="0"/>
        <v>0.10378925503755454</v>
      </c>
      <c r="D4" s="31">
        <f t="shared" si="0"/>
        <v>0.962740294536161</v>
      </c>
      <c r="E4" s="125"/>
      <c r="F4" s="22">
        <f ca="1">RAND()</f>
        <v>0.737816967706749</v>
      </c>
      <c r="G4" s="22">
        <f ca="1" t="shared" si="1"/>
        <v>0.10378925503755454</v>
      </c>
      <c r="H4" s="22">
        <f ca="1" t="shared" si="1"/>
        <v>0.962740294536161</v>
      </c>
    </row>
    <row r="5" spans="2:8" ht="12.75">
      <c r="B5" s="31">
        <f t="shared" si="0"/>
        <v>0.39390198983346636</v>
      </c>
      <c r="C5" s="31">
        <f t="shared" si="0"/>
        <v>0.6624875946490647</v>
      </c>
      <c r="D5" s="31">
        <f t="shared" si="0"/>
        <v>0.2648160655389802</v>
      </c>
      <c r="E5" s="31"/>
      <c r="F5" s="22">
        <f ca="1">RAND()</f>
        <v>0.39390198983346636</v>
      </c>
      <c r="G5" s="22">
        <f ca="1" t="shared" si="1"/>
        <v>0.6624875946490647</v>
      </c>
      <c r="H5" s="22">
        <f ca="1" t="shared" si="1"/>
        <v>0.2648160655389802</v>
      </c>
    </row>
    <row r="6" spans="1:5" ht="12.75">
      <c r="A6" s="116"/>
      <c r="B6" s="125"/>
      <c r="C6" s="125"/>
      <c r="D6" s="125"/>
      <c r="E6" s="125"/>
    </row>
    <row r="7" spans="2:5" ht="12.75">
      <c r="B7" s="125"/>
      <c r="C7" s="31"/>
      <c r="D7" s="31"/>
      <c r="E7" s="31"/>
    </row>
    <row r="8" spans="2:5" ht="12.75">
      <c r="B8" s="125"/>
      <c r="C8" s="125"/>
      <c r="D8" s="125"/>
      <c r="E8" s="125"/>
    </row>
    <row r="9" spans="3:5" ht="12.75">
      <c r="C9" s="9"/>
      <c r="D9" s="9"/>
      <c r="E9" s="9"/>
    </row>
    <row r="10" spans="2:3" ht="12.75">
      <c r="B10" s="116"/>
      <c r="C10" s="84"/>
    </row>
    <row r="11" ht="12.75">
      <c r="C11" s="22"/>
    </row>
    <row r="12" spans="3:4" ht="12.75">
      <c r="C12" s="22"/>
      <c r="D12" s="9"/>
    </row>
    <row r="13" spans="2:4" ht="12.75">
      <c r="B13" s="22">
        <f>SUMSQ(B2:D5)</f>
        <v>5.278668739912167</v>
      </c>
      <c r="D13" s="9"/>
    </row>
    <row r="14" ht="12.75">
      <c r="C14" s="22"/>
    </row>
    <row r="15" ht="12.75">
      <c r="B15" s="9"/>
    </row>
    <row r="16" spans="2:3" ht="12.75">
      <c r="B16" s="9"/>
      <c r="C16" s="22"/>
    </row>
    <row r="17" ht="12.75">
      <c r="B17" s="9"/>
    </row>
    <row r="18" ht="12.75">
      <c r="C18" s="22"/>
    </row>
    <row r="19" ht="12.75">
      <c r="A19" s="116"/>
    </row>
    <row r="21" spans="1:5" ht="12.75">
      <c r="A21" s="95"/>
      <c r="C21" s="9"/>
      <c r="D21" s="9"/>
      <c r="E21" s="9"/>
    </row>
    <row r="22" spans="3:5" ht="12.75">
      <c r="C22" s="22"/>
      <c r="E22" s="9"/>
    </row>
    <row r="23" spans="3:5" ht="12.75">
      <c r="C23" s="22"/>
      <c r="E23" s="9"/>
    </row>
    <row r="24" spans="3:5" ht="12.75">
      <c r="C24" s="22"/>
      <c r="E24" s="9"/>
    </row>
    <row r="25" spans="3:5" ht="12.75">
      <c r="C25" s="22"/>
      <c r="E25" s="9"/>
    </row>
    <row r="26" spans="3:5" ht="12.75">
      <c r="C26" s="22"/>
      <c r="E26" s="9"/>
    </row>
    <row r="27" ht="12.75">
      <c r="C27" s="22"/>
    </row>
    <row r="28" ht="12.75">
      <c r="C28" s="22"/>
    </row>
    <row r="29" spans="4:6" ht="12.75">
      <c r="D29" s="9"/>
      <c r="E29" s="9"/>
      <c r="F29" s="9"/>
    </row>
    <row r="30" spans="4:9" ht="12.75">
      <c r="D30" s="9"/>
      <c r="E30" s="57"/>
      <c r="H30" s="22"/>
      <c r="I30" s="22"/>
    </row>
    <row r="31" spans="4:9" ht="12.75">
      <c r="D31" s="22"/>
      <c r="E31" s="116"/>
      <c r="H31" s="22"/>
      <c r="I31" s="22"/>
    </row>
    <row r="32" spans="4:9" ht="12.75">
      <c r="D32" s="22"/>
      <c r="E32" s="57"/>
      <c r="H32" s="22"/>
      <c r="I32" s="22"/>
    </row>
    <row r="33" spans="4:9" ht="12.75">
      <c r="D33" s="9"/>
      <c r="E33" s="116"/>
      <c r="H33" s="9"/>
      <c r="I33" s="9"/>
    </row>
    <row r="34" ht="12.75">
      <c r="D34" s="116"/>
    </row>
    <row r="35" spans="3:4" ht="12.75">
      <c r="C35" s="22"/>
      <c r="D35" s="116"/>
    </row>
    <row r="36" ht="12.75">
      <c r="C36" s="22"/>
    </row>
    <row r="37" ht="12.75">
      <c r="C37" s="22"/>
    </row>
    <row r="38" ht="12.75">
      <c r="C38" s="22"/>
    </row>
    <row r="39" spans="1:3" ht="12.75">
      <c r="A39" s="116"/>
      <c r="C39" s="22"/>
    </row>
    <row r="41" ht="12.75">
      <c r="A41" s="95"/>
    </row>
    <row r="42" spans="2:4" ht="12.75">
      <c r="B42" s="22"/>
      <c r="C42" s="22"/>
      <c r="D42" s="22"/>
    </row>
    <row r="44" spans="2:8" ht="12.75">
      <c r="B44" s="133"/>
      <c r="C44" s="125"/>
      <c r="D44" s="125"/>
      <c r="E44" s="125"/>
      <c r="F44" s="125"/>
      <c r="G44" s="125"/>
      <c r="H44" s="125"/>
    </row>
    <row r="45" spans="2:8" ht="12.75">
      <c r="B45" s="31"/>
      <c r="C45" s="31"/>
      <c r="D45" s="31"/>
      <c r="E45" s="31"/>
      <c r="F45" s="31"/>
      <c r="G45" s="31"/>
      <c r="H45" s="31"/>
    </row>
    <row r="46" ht="12.75">
      <c r="E46" s="116"/>
    </row>
    <row r="47" ht="12.75">
      <c r="E47" s="116"/>
    </row>
    <row r="48" spans="1:8" ht="12.75">
      <c r="A48" s="95"/>
      <c r="B48" s="125"/>
      <c r="C48" s="125"/>
      <c r="D48" s="125"/>
      <c r="E48" s="125"/>
      <c r="F48" s="125"/>
      <c r="G48" s="125"/>
      <c r="H48" s="125"/>
    </row>
    <row r="49" spans="2:8" ht="12.75">
      <c r="B49" s="125"/>
      <c r="C49" s="31"/>
      <c r="D49" s="133"/>
      <c r="E49" s="125"/>
      <c r="F49" s="125"/>
      <c r="G49" s="125"/>
      <c r="H49" s="125"/>
    </row>
    <row r="50" spans="2:8" ht="12.75">
      <c r="B50" s="125"/>
      <c r="C50" s="125"/>
      <c r="D50" s="133"/>
      <c r="E50" s="125"/>
      <c r="F50" s="125"/>
      <c r="G50" s="125"/>
      <c r="H50" s="125"/>
    </row>
    <row r="51" spans="2:8" ht="12.75">
      <c r="B51" s="125"/>
      <c r="C51" s="125"/>
      <c r="D51" s="133"/>
      <c r="E51" s="116"/>
      <c r="F51" s="125"/>
      <c r="G51" s="125"/>
      <c r="H51" s="125"/>
    </row>
    <row r="52" spans="2:8" ht="12.75">
      <c r="B52" s="31"/>
      <c r="C52" s="31"/>
      <c r="D52" s="31"/>
      <c r="E52" s="116"/>
      <c r="F52" s="125"/>
      <c r="G52" s="125"/>
      <c r="H52" s="125"/>
    </row>
    <row r="53" spans="2:8" ht="12.75">
      <c r="B53" s="125"/>
      <c r="C53" s="125"/>
      <c r="D53" s="125"/>
      <c r="E53" s="125"/>
      <c r="F53" s="125"/>
      <c r="G53" s="125"/>
      <c r="H53" s="125"/>
    </row>
    <row r="54" spans="2:8" ht="12.75">
      <c r="B54" s="116"/>
      <c r="C54" s="125"/>
      <c r="D54" s="125"/>
      <c r="E54" s="125"/>
      <c r="F54" s="125"/>
      <c r="G54" s="125"/>
      <c r="H54" s="125"/>
    </row>
    <row r="55" spans="2:8" ht="12.75">
      <c r="B55" s="116"/>
      <c r="C55" s="125"/>
      <c r="D55" s="125"/>
      <c r="E55" s="125"/>
      <c r="F55" s="125"/>
      <c r="G55" s="125"/>
      <c r="H55" s="125"/>
    </row>
    <row r="56" spans="2:8" ht="12.75">
      <c r="B56" s="116"/>
      <c r="C56" s="125"/>
      <c r="D56" s="125"/>
      <c r="E56" s="125"/>
      <c r="F56" s="125"/>
      <c r="G56" s="125"/>
      <c r="H56" s="125"/>
    </row>
    <row r="57" spans="2:8" ht="12.75">
      <c r="B57" s="125"/>
      <c r="C57" s="125"/>
      <c r="D57" s="125"/>
      <c r="E57" s="125"/>
      <c r="F57" s="125"/>
      <c r="G57" s="125"/>
      <c r="H57" s="125"/>
    </row>
    <row r="58" ht="12.75">
      <c r="A58" s="95"/>
    </row>
    <row r="59" spans="2:5" ht="12.75">
      <c r="B59" s="22"/>
      <c r="C59" s="22"/>
      <c r="D59" s="22"/>
      <c r="E59" s="22"/>
    </row>
    <row r="63" spans="3:4" ht="12.75">
      <c r="C63" s="22"/>
      <c r="D63" s="22"/>
    </row>
    <row r="64" spans="3:4" ht="12.75">
      <c r="C64" s="22"/>
      <c r="D64" s="22"/>
    </row>
    <row r="65" spans="3:4" ht="12.75">
      <c r="C65" s="22"/>
      <c r="D65" s="22"/>
    </row>
    <row r="67" ht="12.75">
      <c r="C67" s="22"/>
    </row>
    <row r="68" ht="12.75">
      <c r="C68" s="22"/>
    </row>
    <row r="70" ht="12.75">
      <c r="C70" s="22"/>
    </row>
    <row r="72" spans="2:7" ht="12.75">
      <c r="B72" s="125"/>
      <c r="C72" s="125"/>
      <c r="D72" s="125"/>
      <c r="E72" s="125"/>
      <c r="F72" s="125"/>
      <c r="G72" s="125"/>
    </row>
    <row r="73" spans="2:7" ht="12.75">
      <c r="B73" s="31"/>
      <c r="C73" s="31"/>
      <c r="D73" s="31"/>
      <c r="E73" s="31"/>
      <c r="F73" s="31"/>
      <c r="G73" s="31"/>
    </row>
    <row r="75" spans="2:10" ht="12.75">
      <c r="B75" s="125"/>
      <c r="C75" s="125"/>
      <c r="D75" s="125"/>
      <c r="E75" s="125"/>
      <c r="F75" s="125"/>
      <c r="G75" s="125"/>
      <c r="H75" s="125"/>
      <c r="I75" s="125"/>
      <c r="J75" s="125"/>
    </row>
    <row r="76" spans="1:10" ht="12.75">
      <c r="A76" s="125"/>
      <c r="B76" s="31"/>
      <c r="C76" s="31"/>
      <c r="D76" s="31"/>
      <c r="E76" s="31"/>
      <c r="F76" s="31"/>
      <c r="G76" s="125"/>
      <c r="H76" s="125"/>
      <c r="I76" s="125"/>
      <c r="J76" s="125"/>
    </row>
    <row r="77" spans="1:10" ht="12.75">
      <c r="A77" s="125"/>
      <c r="B77" s="125"/>
      <c r="C77" s="31"/>
      <c r="E77" s="31"/>
      <c r="F77" s="31"/>
      <c r="G77" s="125"/>
      <c r="H77" s="125"/>
      <c r="I77" s="125"/>
      <c r="J77" s="125"/>
    </row>
    <row r="78" spans="1:10" ht="12.75">
      <c r="A78" s="125"/>
      <c r="B78" s="125"/>
      <c r="C78" s="125"/>
      <c r="D78" s="125"/>
      <c r="E78" s="125"/>
      <c r="F78" s="125"/>
      <c r="G78" s="125"/>
      <c r="H78" s="125"/>
      <c r="I78" s="125"/>
      <c r="J78" s="125"/>
    </row>
    <row r="79" spans="1:10" ht="12.75">
      <c r="A79" s="125"/>
      <c r="B79" s="31"/>
      <c r="C79" s="31"/>
      <c r="D79" s="31"/>
      <c r="E79" s="31"/>
      <c r="F79" s="31"/>
      <c r="G79" s="125"/>
      <c r="H79" s="125"/>
      <c r="I79" s="125"/>
      <c r="J79" s="125"/>
    </row>
    <row r="80" spans="1:10" ht="12.75">
      <c r="A80" s="125"/>
      <c r="B80" s="125"/>
      <c r="C80" s="31"/>
      <c r="D80" s="31"/>
      <c r="E80" s="31"/>
      <c r="F80" s="31"/>
      <c r="G80" s="125"/>
      <c r="H80" s="125"/>
      <c r="I80" s="125"/>
      <c r="J80" s="125"/>
    </row>
    <row r="81" spans="1:10" ht="12.75">
      <c r="A81" s="125"/>
      <c r="B81" s="125"/>
      <c r="C81" s="125"/>
      <c r="D81" s="125"/>
      <c r="E81" s="125"/>
      <c r="F81" s="125"/>
      <c r="G81" s="125"/>
      <c r="H81" s="125"/>
      <c r="I81" s="125"/>
      <c r="J81" s="125"/>
    </row>
    <row r="82" spans="1:10" ht="12.75">
      <c r="A82" s="125"/>
      <c r="B82" s="31"/>
      <c r="C82" s="31"/>
      <c r="D82" s="31"/>
      <c r="E82" s="31"/>
      <c r="F82" s="31"/>
      <c r="G82" s="125"/>
      <c r="H82" s="125"/>
      <c r="I82" s="125"/>
      <c r="J82" s="125"/>
    </row>
    <row r="83" spans="1:10" ht="12.75">
      <c r="A83" s="125"/>
      <c r="B83" s="125"/>
      <c r="C83" s="31"/>
      <c r="D83" s="31"/>
      <c r="E83" s="31"/>
      <c r="F83" s="31"/>
      <c r="G83" s="125"/>
      <c r="H83" s="125"/>
      <c r="I83" s="125"/>
      <c r="J83" s="125"/>
    </row>
    <row r="84" spans="1:10" ht="12.75">
      <c r="A84" s="125"/>
      <c r="B84" s="125"/>
      <c r="C84" s="31"/>
      <c r="D84" s="31"/>
      <c r="E84" s="31"/>
      <c r="F84" s="31"/>
      <c r="G84" s="125"/>
      <c r="H84" s="125"/>
      <c r="I84" s="125"/>
      <c r="J84" s="125"/>
    </row>
    <row r="85" spans="1:10" ht="12.75">
      <c r="A85" s="95"/>
      <c r="C85" s="22"/>
      <c r="D85" s="31"/>
      <c r="E85" s="31"/>
      <c r="F85" s="31"/>
      <c r="G85" s="125"/>
      <c r="H85" s="125"/>
      <c r="I85" s="125"/>
      <c r="J85" s="125"/>
    </row>
    <row r="86" spans="3:10" ht="12.75">
      <c r="C86" s="22"/>
      <c r="D86" s="31"/>
      <c r="E86" s="31"/>
      <c r="F86" s="31"/>
      <c r="G86" s="125"/>
      <c r="H86" s="125"/>
      <c r="I86" s="125"/>
      <c r="J86" s="125"/>
    </row>
    <row r="87" spans="3:10" ht="12.75">
      <c r="C87" s="22"/>
      <c r="D87" s="31"/>
      <c r="E87" s="31"/>
      <c r="F87" s="31"/>
      <c r="G87" s="125"/>
      <c r="H87" s="125"/>
      <c r="I87" s="125"/>
      <c r="J87" s="125"/>
    </row>
    <row r="88" spans="3:10" ht="12.75">
      <c r="C88" s="22"/>
      <c r="D88" s="125"/>
      <c r="E88" s="125"/>
      <c r="F88" s="125"/>
      <c r="G88" s="125"/>
      <c r="H88" s="125"/>
      <c r="I88" s="125"/>
      <c r="J88" s="125"/>
    </row>
    <row r="89" spans="2:10" ht="12.75">
      <c r="B89" s="125"/>
      <c r="D89" s="116"/>
      <c r="E89" s="125"/>
      <c r="F89" s="125"/>
      <c r="G89" s="125"/>
      <c r="H89" s="125"/>
      <c r="I89" s="125"/>
      <c r="J89" s="125"/>
    </row>
    <row r="90" spans="2:10" ht="12.75">
      <c r="B90" s="125"/>
      <c r="D90" s="116"/>
      <c r="E90" s="125"/>
      <c r="F90" s="125"/>
      <c r="G90" s="125"/>
      <c r="H90" s="125"/>
      <c r="I90" s="125"/>
      <c r="J90" s="125"/>
    </row>
    <row r="91" spans="2:10" ht="12.75">
      <c r="B91" s="125"/>
      <c r="D91" s="116"/>
      <c r="E91" s="125"/>
      <c r="F91" s="125"/>
      <c r="G91" s="125"/>
      <c r="H91" s="125"/>
      <c r="I91" s="125"/>
      <c r="J91" s="125"/>
    </row>
    <row r="92" spans="2:10" ht="12.75">
      <c r="B92" s="125"/>
      <c r="D92" s="116"/>
      <c r="E92" s="125"/>
      <c r="F92" s="125"/>
      <c r="G92" s="125"/>
      <c r="H92" s="125"/>
      <c r="I92" s="125"/>
      <c r="J92" s="125"/>
    </row>
    <row r="93" spans="2:10" ht="12.75">
      <c r="B93" s="125"/>
      <c r="C93" s="22"/>
      <c r="D93" s="116"/>
      <c r="E93" s="125"/>
      <c r="F93" s="125"/>
      <c r="G93" s="125"/>
      <c r="H93" s="125"/>
      <c r="I93" s="125"/>
      <c r="J93" s="125"/>
    </row>
    <row r="94" spans="2:10" ht="12.75">
      <c r="B94" s="125"/>
      <c r="C94" s="22"/>
      <c r="D94" s="116"/>
      <c r="E94" s="31"/>
      <c r="F94" s="125"/>
      <c r="G94" s="125"/>
      <c r="H94" s="125"/>
      <c r="I94" s="125"/>
      <c r="J94" s="125"/>
    </row>
    <row r="95" spans="2:10" ht="12.75">
      <c r="B95" s="125"/>
      <c r="C95" s="22"/>
      <c r="D95" s="116"/>
      <c r="E95" s="125"/>
      <c r="F95" s="125"/>
      <c r="G95" s="125"/>
      <c r="H95" s="125"/>
      <c r="I95" s="125"/>
      <c r="J95" s="125"/>
    </row>
    <row r="96" spans="2:10" ht="12.75">
      <c r="B96" s="125"/>
      <c r="C96" s="22"/>
      <c r="D96" s="116"/>
      <c r="E96" s="125"/>
      <c r="F96" s="125"/>
      <c r="G96" s="125"/>
      <c r="H96" s="125"/>
      <c r="I96" s="125"/>
      <c r="J96" s="125"/>
    </row>
    <row r="97" spans="2:10" ht="12.75">
      <c r="B97" s="125"/>
      <c r="C97" s="22"/>
      <c r="D97" s="116"/>
      <c r="E97" s="125"/>
      <c r="F97" s="125"/>
      <c r="G97" s="125"/>
      <c r="H97" s="125"/>
      <c r="I97" s="125"/>
      <c r="J97" s="125"/>
    </row>
    <row r="98" spans="2:10" ht="12.75">
      <c r="B98" s="125"/>
      <c r="C98" s="22"/>
      <c r="D98" s="116"/>
      <c r="E98" s="125"/>
      <c r="F98" s="125"/>
      <c r="G98" s="125"/>
      <c r="H98" s="125"/>
      <c r="I98" s="125"/>
      <c r="J98" s="125"/>
    </row>
    <row r="99" spans="2:10" ht="12.75">
      <c r="B99" s="125"/>
      <c r="C99" s="22"/>
      <c r="D99" s="116"/>
      <c r="E99" s="125"/>
      <c r="F99" s="125"/>
      <c r="G99" s="125"/>
      <c r="H99" s="125"/>
      <c r="I99" s="125"/>
      <c r="J99" s="125"/>
    </row>
    <row r="100" spans="2:10" ht="12.75">
      <c r="B100" s="125"/>
      <c r="C100" s="125"/>
      <c r="D100" s="125"/>
      <c r="E100" s="125"/>
      <c r="F100" s="125"/>
      <c r="G100" s="125"/>
      <c r="H100" s="125"/>
      <c r="I100" s="125"/>
      <c r="J100" s="125"/>
    </row>
    <row r="101" spans="2:10" ht="12.75">
      <c r="B101" s="125"/>
      <c r="C101" s="22"/>
      <c r="D101" s="116"/>
      <c r="E101" s="125"/>
      <c r="F101" s="125"/>
      <c r="G101" s="125"/>
      <c r="H101" s="125"/>
      <c r="I101" s="125"/>
      <c r="J101" s="125"/>
    </row>
    <row r="102" spans="2:10" ht="12.75">
      <c r="B102" s="125"/>
      <c r="C102" s="22"/>
      <c r="D102" s="125"/>
      <c r="E102" s="125"/>
      <c r="F102" s="125"/>
      <c r="G102" s="125"/>
      <c r="H102" s="125"/>
      <c r="I102" s="125"/>
      <c r="J102" s="125"/>
    </row>
    <row r="103" spans="2:10" ht="12.75">
      <c r="B103" s="125"/>
      <c r="C103" s="22"/>
      <c r="D103" s="125"/>
      <c r="E103" s="125"/>
      <c r="F103" s="125"/>
      <c r="G103" s="125"/>
      <c r="H103" s="125"/>
      <c r="I103" s="125"/>
      <c r="J103" s="125"/>
    </row>
    <row r="104" spans="2:10" ht="12.75">
      <c r="B104" s="125"/>
      <c r="C104" s="125"/>
      <c r="D104" s="125"/>
      <c r="E104" s="125"/>
      <c r="F104" s="125"/>
      <c r="G104" s="125"/>
      <c r="H104" s="125"/>
      <c r="I104" s="125"/>
      <c r="J104" s="125"/>
    </row>
    <row r="105" spans="2:10" ht="12.75">
      <c r="B105" s="125"/>
      <c r="C105" s="125"/>
      <c r="D105" s="125"/>
      <c r="E105" s="125"/>
      <c r="F105" s="125"/>
      <c r="G105" s="125"/>
      <c r="H105" s="125"/>
      <c r="I105" s="125"/>
      <c r="J105" s="125"/>
    </row>
    <row r="106" spans="2:10" ht="12.75">
      <c r="B106" s="125"/>
      <c r="C106" s="125"/>
      <c r="D106" s="125"/>
      <c r="E106" s="125"/>
      <c r="F106" s="125"/>
      <c r="G106" s="125"/>
      <c r="H106" s="125"/>
      <c r="I106" s="125"/>
      <c r="J106" s="125"/>
    </row>
    <row r="107" spans="2:10" ht="12.75">
      <c r="B107" s="125"/>
      <c r="C107" s="125"/>
      <c r="D107" s="125"/>
      <c r="E107" s="125"/>
      <c r="F107" s="125"/>
      <c r="G107" s="125"/>
      <c r="H107" s="125"/>
      <c r="I107" s="125"/>
      <c r="J107" s="125"/>
    </row>
    <row r="108" spans="2:10" ht="12.75">
      <c r="B108" s="125"/>
      <c r="C108" s="125"/>
      <c r="D108" s="125"/>
      <c r="E108" s="125"/>
      <c r="F108" s="125"/>
      <c r="G108" s="125"/>
      <c r="H108" s="125"/>
      <c r="I108" s="125"/>
      <c r="J108" s="125"/>
    </row>
    <row r="109" spans="2:10" ht="12.75">
      <c r="B109" s="125"/>
      <c r="C109" s="125"/>
      <c r="D109" s="125"/>
      <c r="E109" s="125"/>
      <c r="F109" s="125"/>
      <c r="G109" s="125"/>
      <c r="H109" s="125"/>
      <c r="I109" s="125"/>
      <c r="J109" s="125"/>
    </row>
    <row r="110" spans="2:10" ht="12.75">
      <c r="B110" s="125"/>
      <c r="C110" s="125"/>
      <c r="D110" s="125"/>
      <c r="E110" s="125"/>
      <c r="F110" s="125"/>
      <c r="G110" s="125"/>
      <c r="H110" s="125"/>
      <c r="I110" s="125"/>
      <c r="J110" s="125"/>
    </row>
    <row r="111" spans="2:10" ht="12.75">
      <c r="B111" s="125"/>
      <c r="C111" s="125"/>
      <c r="D111" s="125"/>
      <c r="E111" s="125"/>
      <c r="F111" s="125"/>
      <c r="G111" s="125"/>
      <c r="H111" s="125"/>
      <c r="I111" s="125"/>
      <c r="J111" s="1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Loftus</dc:creator>
  <cp:keywords/>
  <dc:description/>
  <cp:lastModifiedBy>Geoffrey Loftus</cp:lastModifiedBy>
  <cp:lastPrinted>2006-01-26T16:26:38Z</cp:lastPrinted>
  <dcterms:created xsi:type="dcterms:W3CDTF">2005-01-11T19:08:43Z</dcterms:created>
  <dcterms:modified xsi:type="dcterms:W3CDTF">2013-03-23T17:55:55Z</dcterms:modified>
  <cp:category/>
  <cp:version/>
  <cp:contentType/>
  <cp:contentStatus/>
</cp:coreProperties>
</file>