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27640" windowHeight="16680" tabRatio="702" activeTab="2"/>
  </bookViews>
  <sheets>
    <sheet name="Basic ANOVA" sheetId="9" r:id="rId1"/>
    <sheet name="Basic ANOVA (2)" sheetId="11" r:id="rId2"/>
    <sheet name="Basic ANOVA.LM" sheetId="1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2" l="1"/>
  <c r="I10" i="12"/>
  <c r="I9" i="12"/>
  <c r="I8" i="12"/>
  <c r="I7" i="12"/>
  <c r="G11" i="12"/>
  <c r="G10" i="12"/>
  <c r="G9" i="12"/>
  <c r="G8" i="12"/>
  <c r="G7" i="12"/>
  <c r="E11" i="12"/>
  <c r="E10" i="12"/>
  <c r="E9" i="12"/>
  <c r="E8" i="12"/>
  <c r="E7" i="12"/>
  <c r="C11" i="12"/>
  <c r="C10" i="12"/>
  <c r="C9" i="12"/>
  <c r="C8" i="12"/>
  <c r="C7" i="12"/>
  <c r="I2" i="12"/>
  <c r="G2" i="12"/>
  <c r="E2" i="12"/>
  <c r="C2" i="12"/>
  <c r="K1" i="12"/>
  <c r="C12" i="12"/>
  <c r="E3" i="12"/>
  <c r="E12" i="12"/>
  <c r="G3" i="12"/>
  <c r="G12" i="12"/>
  <c r="I3" i="12"/>
  <c r="I12" i="12"/>
  <c r="K12" i="12"/>
  <c r="C15" i="12"/>
  <c r="E15" i="12"/>
  <c r="G15" i="12"/>
  <c r="I15" i="12"/>
  <c r="K15" i="12"/>
  <c r="O33" i="12"/>
  <c r="O34" i="12"/>
  <c r="O35" i="12"/>
  <c r="N33" i="12"/>
  <c r="N34" i="12"/>
  <c r="N35" i="12"/>
  <c r="I13" i="12"/>
  <c r="I16" i="12"/>
  <c r="I17" i="12"/>
  <c r="I18" i="12"/>
  <c r="I20" i="12"/>
  <c r="I30" i="12"/>
  <c r="I31" i="12"/>
  <c r="I32" i="12"/>
  <c r="I33" i="12"/>
  <c r="I35" i="12"/>
  <c r="G13" i="12"/>
  <c r="G16" i="12"/>
  <c r="G17" i="12"/>
  <c r="G18" i="12"/>
  <c r="G20" i="12"/>
  <c r="G30" i="12"/>
  <c r="G31" i="12"/>
  <c r="G32" i="12"/>
  <c r="G33" i="12"/>
  <c r="G35" i="12"/>
  <c r="E13" i="12"/>
  <c r="E16" i="12"/>
  <c r="E17" i="12"/>
  <c r="E18" i="12"/>
  <c r="E20" i="12"/>
  <c r="E30" i="12"/>
  <c r="E31" i="12"/>
  <c r="E32" i="12"/>
  <c r="E33" i="12"/>
  <c r="E35" i="12"/>
  <c r="C13" i="12"/>
  <c r="C16" i="12"/>
  <c r="C17" i="12"/>
  <c r="C18" i="12"/>
  <c r="C20" i="12"/>
  <c r="C30" i="12"/>
  <c r="C31" i="12"/>
  <c r="C32" i="12"/>
  <c r="C33" i="12"/>
  <c r="C35" i="12"/>
  <c r="P34" i="12"/>
  <c r="I34" i="12"/>
  <c r="G34" i="12"/>
  <c r="E34" i="12"/>
  <c r="C34" i="12"/>
  <c r="P33" i="12"/>
  <c r="Q33" i="12"/>
  <c r="R33" i="12"/>
  <c r="S33" i="12"/>
  <c r="K17" i="12"/>
  <c r="C19" i="12"/>
  <c r="E19" i="12"/>
  <c r="G19" i="12"/>
  <c r="I19" i="12"/>
  <c r="K18" i="12"/>
  <c r="I24" i="12"/>
  <c r="I25" i="12"/>
  <c r="I26" i="12"/>
  <c r="I28" i="12"/>
  <c r="G24" i="12"/>
  <c r="G25" i="12"/>
  <c r="G26" i="12"/>
  <c r="G28" i="12"/>
  <c r="E24" i="12"/>
  <c r="E25" i="12"/>
  <c r="E26" i="12"/>
  <c r="E28" i="12"/>
  <c r="C24" i="12"/>
  <c r="C25" i="12"/>
  <c r="C26" i="12"/>
  <c r="C28" i="12"/>
  <c r="I27" i="12"/>
  <c r="G27" i="12"/>
  <c r="E27" i="12"/>
  <c r="C27" i="12"/>
  <c r="I21" i="12"/>
  <c r="I22" i="12"/>
  <c r="G21" i="12"/>
  <c r="G22" i="12"/>
  <c r="E21" i="12"/>
  <c r="E22" i="12"/>
  <c r="C21" i="12"/>
  <c r="C22" i="12"/>
  <c r="K16" i="12"/>
  <c r="N4" i="12"/>
  <c r="N9" i="12"/>
  <c r="N3" i="12"/>
  <c r="N5" i="12"/>
  <c r="N6" i="12"/>
  <c r="N8" i="12"/>
  <c r="T7" i="12"/>
  <c r="S7" i="12"/>
  <c r="R7" i="12"/>
  <c r="Q7" i="12"/>
  <c r="N7" i="12"/>
  <c r="T6" i="12"/>
  <c r="S6" i="12"/>
  <c r="R6" i="12"/>
  <c r="Q6" i="12"/>
  <c r="T5" i="12"/>
  <c r="S5" i="12"/>
  <c r="R5" i="12"/>
  <c r="Q5" i="12"/>
  <c r="T4" i="12"/>
  <c r="S4" i="12"/>
  <c r="R4" i="12"/>
  <c r="Q4" i="12"/>
  <c r="N2" i="12"/>
  <c r="C11" i="11"/>
  <c r="E2" i="11"/>
  <c r="E11" i="11"/>
  <c r="G2" i="11"/>
  <c r="G11" i="11"/>
  <c r="I2" i="11"/>
  <c r="I11" i="11"/>
  <c r="K11" i="11"/>
  <c r="C14" i="11"/>
  <c r="E14" i="11"/>
  <c r="G14" i="11"/>
  <c r="I14" i="11"/>
  <c r="K14" i="11"/>
  <c r="O32" i="11"/>
  <c r="O33" i="11"/>
  <c r="O34" i="11"/>
  <c r="N32" i="11"/>
  <c r="N33" i="11"/>
  <c r="N34" i="11"/>
  <c r="I12" i="11"/>
  <c r="I15" i="11"/>
  <c r="I16" i="11"/>
  <c r="I17" i="11"/>
  <c r="I19" i="11"/>
  <c r="I29" i="11"/>
  <c r="I30" i="11"/>
  <c r="I31" i="11"/>
  <c r="I32" i="11"/>
  <c r="I34" i="11"/>
  <c r="G12" i="11"/>
  <c r="G15" i="11"/>
  <c r="G16" i="11"/>
  <c r="G17" i="11"/>
  <c r="G19" i="11"/>
  <c r="G29" i="11"/>
  <c r="G30" i="11"/>
  <c r="G31" i="11"/>
  <c r="G32" i="11"/>
  <c r="G34" i="11"/>
  <c r="E12" i="11"/>
  <c r="E15" i="11"/>
  <c r="E16" i="11"/>
  <c r="E17" i="11"/>
  <c r="E19" i="11"/>
  <c r="E29" i="11"/>
  <c r="E30" i="11"/>
  <c r="E31" i="11"/>
  <c r="E32" i="11"/>
  <c r="E34" i="11"/>
  <c r="C12" i="11"/>
  <c r="C15" i="11"/>
  <c r="C16" i="11"/>
  <c r="C17" i="11"/>
  <c r="C19" i="11"/>
  <c r="C29" i="11"/>
  <c r="C30" i="11"/>
  <c r="C31" i="11"/>
  <c r="C32" i="11"/>
  <c r="C34" i="11"/>
  <c r="P33" i="11"/>
  <c r="I33" i="11"/>
  <c r="G33" i="11"/>
  <c r="E33" i="11"/>
  <c r="C33" i="11"/>
  <c r="P32" i="11"/>
  <c r="Q32" i="11"/>
  <c r="R32" i="11"/>
  <c r="S32" i="11"/>
  <c r="K16" i="11"/>
  <c r="C18" i="11"/>
  <c r="E18" i="11"/>
  <c r="G18" i="11"/>
  <c r="I18" i="11"/>
  <c r="K17" i="11"/>
  <c r="I23" i="11"/>
  <c r="I24" i="11"/>
  <c r="I25" i="11"/>
  <c r="I27" i="11"/>
  <c r="G23" i="11"/>
  <c r="G24" i="11"/>
  <c r="G25" i="11"/>
  <c r="G27" i="11"/>
  <c r="E23" i="11"/>
  <c r="E24" i="11"/>
  <c r="E25" i="11"/>
  <c r="E27" i="11"/>
  <c r="C23" i="11"/>
  <c r="C24" i="11"/>
  <c r="C25" i="11"/>
  <c r="C27" i="11"/>
  <c r="I26" i="11"/>
  <c r="G26" i="11"/>
  <c r="E26" i="11"/>
  <c r="C26" i="11"/>
  <c r="I20" i="11"/>
  <c r="I21" i="11"/>
  <c r="G20" i="11"/>
  <c r="G21" i="11"/>
  <c r="E20" i="11"/>
  <c r="E21" i="11"/>
  <c r="C20" i="11"/>
  <c r="C21" i="11"/>
  <c r="K15" i="11"/>
  <c r="N3" i="11"/>
  <c r="N8" i="11"/>
  <c r="N2" i="11"/>
  <c r="N4" i="11"/>
  <c r="N5" i="11"/>
  <c r="N7" i="11"/>
  <c r="T6" i="11"/>
  <c r="S6" i="11"/>
  <c r="R6" i="11"/>
  <c r="Q6" i="11"/>
  <c r="N6" i="11"/>
  <c r="T5" i="11"/>
  <c r="S5" i="11"/>
  <c r="R5" i="11"/>
  <c r="Q5" i="11"/>
  <c r="T4" i="11"/>
  <c r="S4" i="11"/>
  <c r="R4" i="11"/>
  <c r="Q4" i="11"/>
  <c r="T3" i="11"/>
  <c r="S3" i="11"/>
  <c r="R3" i="11"/>
  <c r="Q3" i="11"/>
  <c r="N1" i="11"/>
  <c r="C6" i="9"/>
  <c r="C7" i="9"/>
  <c r="C8" i="9"/>
  <c r="C9" i="9"/>
  <c r="C10" i="9"/>
  <c r="C11" i="9"/>
  <c r="C14" i="9"/>
  <c r="C12" i="9"/>
  <c r="E2" i="9"/>
  <c r="E6" i="9"/>
  <c r="E7" i="9"/>
  <c r="E8" i="9"/>
  <c r="E9" i="9"/>
  <c r="E10" i="9"/>
  <c r="E11" i="9"/>
  <c r="E14" i="9"/>
  <c r="E12" i="9"/>
  <c r="G2" i="9"/>
  <c r="G6" i="9"/>
  <c r="G7" i="9"/>
  <c r="G8" i="9"/>
  <c r="G9" i="9"/>
  <c r="G10" i="9"/>
  <c r="G11" i="9"/>
  <c r="G14" i="9"/>
  <c r="G12" i="9"/>
  <c r="I2" i="9"/>
  <c r="I6" i="9"/>
  <c r="I7" i="9"/>
  <c r="I8" i="9"/>
  <c r="I9" i="9"/>
  <c r="I10" i="9"/>
  <c r="I11" i="9"/>
  <c r="I14" i="9"/>
  <c r="I12" i="9"/>
  <c r="C15" i="9"/>
  <c r="C16" i="9"/>
  <c r="C17" i="9"/>
  <c r="E15" i="9"/>
  <c r="E16" i="9"/>
  <c r="E17" i="9"/>
  <c r="G15" i="9"/>
  <c r="G16" i="9"/>
  <c r="G17" i="9"/>
  <c r="I15" i="9"/>
  <c r="I16" i="9"/>
  <c r="I17" i="9"/>
  <c r="K16" i="9"/>
  <c r="C18" i="9"/>
  <c r="E18" i="9"/>
  <c r="G18" i="9"/>
  <c r="I18" i="9"/>
  <c r="K17" i="9"/>
  <c r="Q6" i="9"/>
  <c r="Q5" i="9"/>
  <c r="Q4" i="9"/>
  <c r="Q3" i="9"/>
  <c r="R6" i="9"/>
  <c r="I19" i="9"/>
  <c r="I29" i="9"/>
  <c r="I30" i="9"/>
  <c r="I31" i="9"/>
  <c r="I32" i="9"/>
  <c r="T6" i="9"/>
  <c r="G19" i="9"/>
  <c r="G29" i="9"/>
  <c r="G30" i="9"/>
  <c r="G31" i="9"/>
  <c r="G32" i="9"/>
  <c r="T5" i="9"/>
  <c r="E19" i="9"/>
  <c r="E29" i="9"/>
  <c r="E30" i="9"/>
  <c r="E31" i="9"/>
  <c r="E32" i="9"/>
  <c r="T4" i="9"/>
  <c r="C19" i="9"/>
  <c r="C29" i="9"/>
  <c r="C30" i="9"/>
  <c r="C31" i="9"/>
  <c r="C32" i="9"/>
  <c r="T3" i="9"/>
  <c r="I23" i="9"/>
  <c r="I24" i="9"/>
  <c r="I25" i="9"/>
  <c r="S6" i="9"/>
  <c r="G23" i="9"/>
  <c r="G24" i="9"/>
  <c r="G25" i="9"/>
  <c r="S5" i="9"/>
  <c r="E23" i="9"/>
  <c r="E24" i="9"/>
  <c r="E25" i="9"/>
  <c r="S4" i="9"/>
  <c r="C23" i="9"/>
  <c r="C24" i="9"/>
  <c r="C25" i="9"/>
  <c r="S3" i="9"/>
  <c r="R5" i="9"/>
  <c r="R4" i="9"/>
  <c r="R3" i="9"/>
  <c r="K11" i="9"/>
  <c r="K14" i="9"/>
  <c r="O32" i="9"/>
  <c r="N32" i="9"/>
  <c r="P32" i="9"/>
  <c r="O33" i="9"/>
  <c r="N33" i="9"/>
  <c r="P33" i="9"/>
  <c r="Q32" i="9"/>
  <c r="R32" i="9"/>
  <c r="S32" i="9"/>
  <c r="N2" i="9"/>
  <c r="N3" i="9"/>
  <c r="N4" i="9"/>
  <c r="N5" i="9"/>
  <c r="N8" i="9"/>
  <c r="N7" i="9"/>
  <c r="N6" i="9"/>
  <c r="O34" i="9"/>
  <c r="N34" i="9"/>
  <c r="N1" i="9"/>
  <c r="I34" i="9"/>
  <c r="G34" i="9"/>
  <c r="E34" i="9"/>
  <c r="C34" i="9"/>
  <c r="I33" i="9"/>
  <c r="G33" i="9"/>
  <c r="E33" i="9"/>
  <c r="C33" i="9"/>
  <c r="I27" i="9"/>
  <c r="G27" i="9"/>
  <c r="E27" i="9"/>
  <c r="C27" i="9"/>
  <c r="I26" i="9"/>
  <c r="G26" i="9"/>
  <c r="E26" i="9"/>
  <c r="C26" i="9"/>
  <c r="I20" i="9"/>
  <c r="I21" i="9"/>
  <c r="G20" i="9"/>
  <c r="G21" i="9"/>
  <c r="E20" i="9"/>
  <c r="E21" i="9"/>
  <c r="C20" i="9"/>
  <c r="C21" i="9"/>
  <c r="K15" i="9"/>
</calcChain>
</file>

<file path=xl/sharedStrings.xml><?xml version="1.0" encoding="utf-8"?>
<sst xmlns="http://schemas.openxmlformats.org/spreadsheetml/2006/main" count="299" uniqueCount="99">
  <si>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Within</t>
    </r>
    <r>
      <rPr>
        <sz val="18"/>
        <rFont val="Times"/>
      </rPr>
      <t xml:space="preserve"> = </t>
    </r>
  </si>
  <si>
    <t>Decision</t>
    <phoneticPr fontId="2" type="noConversion"/>
  </si>
  <si>
    <t xml:space="preserve">Obtained F = </t>
    <phoneticPr fontId="2" type="noConversion"/>
  </si>
  <si>
    <t>crit t =</t>
    <phoneticPr fontId="2" type="noConversion"/>
  </si>
  <si>
    <t>M =</t>
    <phoneticPr fontId="2" type="noConversion"/>
  </si>
  <si>
    <r>
      <t>x</t>
    </r>
    <r>
      <rPr>
        <vertAlign val="subscript"/>
        <sz val="18"/>
        <color indexed="9"/>
        <rFont val="Times"/>
      </rPr>
      <t>44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</si>
  <si>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</si>
  <si>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dfW =</t>
    <phoneticPr fontId="2" type="noConversion"/>
  </si>
  <si>
    <t>MSW =</t>
    <phoneticPr fontId="2" type="noConversion"/>
  </si>
  <si>
    <t>CIs: HOV</t>
    <phoneticPr fontId="2" type="noConversion"/>
  </si>
  <si>
    <t xml:space="preserve">CI = ±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</si>
  <si>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</si>
  <si>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t>N =</t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</si>
  <si>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</si>
  <si>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</si>
  <si>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</si>
  <si>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</si>
  <si>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</si>
  <si>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</si>
  <si>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 xml:space="preserve">Criterion F = </t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</si>
  <si>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</si>
  <si>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</si>
  <si>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</si>
  <si>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</si>
  <si>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</si>
  <si>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</si>
  <si>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</si>
  <si>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</si>
  <si>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</si>
  <si>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</si>
  <si>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</si>
  <si>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</si>
  <si>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</si>
  <si>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</si>
  <si>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</si>
  <si>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</si>
  <si>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(HOV)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</si>
  <si>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(no HOV)</t>
    </r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</si>
  <si>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</si>
  <si>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</si>
  <si>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</si>
  <si>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</si>
  <si>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t>MS</t>
    <phoneticPr fontId="2" type="noConversion"/>
  </si>
  <si>
    <r>
      <t>S</t>
    </r>
    <r>
      <rPr>
        <sz val="18"/>
        <rFont val="Times"/>
      </rPr>
      <t>S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</t>
    </r>
    <phoneticPr fontId="2" type="noConversion"/>
  </si>
  <si>
    <t>Obt F</t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</si>
  <si>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</si>
  <si>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</si>
  <si>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</si>
  <si>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</si>
  <si>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SSW =</t>
    <phoneticPr fontId="2" type="noConversion"/>
  </si>
  <si>
    <t>J =</t>
    <phoneticPr fontId="2" type="noConversion"/>
  </si>
  <si>
    <t xml:space="preserve">n = </t>
    <phoneticPr fontId="2" type="noConversion"/>
  </si>
  <si>
    <r>
      <t>s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</si>
  <si>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</si>
  <si>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Amount of Degradation (percent pixels removed)</t>
    <phoneticPr fontId="2" type="noConversion"/>
  </si>
  <si>
    <t>15%</t>
    <phoneticPr fontId="2" type="noConversion"/>
  </si>
  <si>
    <t>Crit F</t>
    <phoneticPr fontId="2" type="noConversion"/>
  </si>
  <si>
    <r>
      <t>x</t>
    </r>
    <r>
      <rPr>
        <vertAlign val="subscript"/>
        <sz val="18"/>
        <color indexed="9"/>
        <rFont val="Times"/>
      </rPr>
      <t>33</t>
    </r>
    <r>
      <rPr>
        <sz val="18"/>
        <color indexed="9"/>
        <rFont val="Times"/>
      </rPr>
      <t xml:space="preserve"> =</t>
    </r>
    <phoneticPr fontId="2" type="noConversion"/>
  </si>
  <si>
    <t xml:space="preserve">CI % = </t>
    <phoneticPr fontId="2" type="noConversion"/>
  </si>
  <si>
    <t>For Graph:</t>
    <phoneticPr fontId="2" type="noConversion"/>
  </si>
  <si>
    <t>Degradation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</si>
  <si>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</si>
  <si>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</si>
  <si>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</si>
  <si>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</si>
  <si>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</si>
  <si>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</si>
  <si>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</si>
  <si>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sz val="18"/>
        <rFont val="Times"/>
      </rPr>
      <t xml:space="preserve">(Between) = 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</si>
  <si>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</si>
  <si>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</si>
  <si>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</si>
  <si>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Upper: </t>
    <phoneticPr fontId="2" type="noConversion"/>
  </si>
  <si>
    <t xml:space="preserve">Lower: </t>
    <phoneticPr fontId="2" type="noConversion"/>
  </si>
  <si>
    <t>30%</t>
    <phoneticPr fontId="2" type="noConversion"/>
  </si>
  <si>
    <t>45%</t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</si>
  <si>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</si>
  <si>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t>Totals:</t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</si>
  <si>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</si>
  <si>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</si>
  <si>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</si>
  <si>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</si>
  <si>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</si>
  <si>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>Means: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</si>
  <si>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</si>
  <si>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</si>
  <si>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</si>
  <si>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t>Between</t>
    <phoneticPr fontId="2" type="noConversion"/>
  </si>
  <si>
    <t>Within</t>
    <phoneticPr fontId="2" type="noConversion"/>
  </si>
  <si>
    <t>Total</t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</si>
  <si>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</si>
  <si>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</si>
  <si>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t>1%</t>
    <phoneticPr fontId="2" type="noConversion"/>
  </si>
  <si>
    <r>
      <t>df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</si>
  <si>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</si>
  <si>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a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</si>
  <si>
    <r>
      <t>a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</si>
  <si>
    <r>
      <t>a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</si>
  <si>
    <r>
      <t>a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</si>
</sst>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18"/>
      <name val="Times"/>
    </font>
    <font>
      <sz val="10"/>
      <name val="Verdana"/>
    </font>
    <font>
      <sz val="8"/>
      <name val="Verdana"/>
    </font>
    <font>
      <vertAlign val="subscript"/>
      <sz val="18"/>
      <name val="Times"/>
    </font>
    <font>
      <sz val="18"/>
      <name val="Symbol"/>
    </font>
    <font>
      <vertAlign val="superscript"/>
      <sz val="18"/>
      <name val="Times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13"/>
      <name val="Times"/>
    </font>
    <font>
      <vertAlign val="subscript"/>
      <sz val="18"/>
      <color indexed="9"/>
      <name val="Verdana"/>
    </font>
    <font>
      <u/>
      <sz val="18"/>
      <color indexed="12"/>
      <name val="Times"/>
    </font>
    <font>
      <u/>
      <sz val="18"/>
      <color indexed="20"/>
      <name val="Times"/>
    </font>
    <font>
      <u/>
      <sz val="18"/>
      <color theme="10"/>
      <name val="Times"/>
    </font>
    <font>
      <u/>
      <sz val="18"/>
      <color theme="11"/>
      <name val="Times"/>
    </font>
    <font>
      <sz val="18"/>
      <color theme="0"/>
      <name val="Times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</borders>
  <cellStyleXfs count="26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3" fillId="0" borderId="0" applyNumberFormat="0" applyFill="0" applyBorder="0" applyAlignment="0" applyProtection="0">
      <alignment horizontal="center" vertical="center"/>
    </xf>
    <xf numFmtId="4" fontId="14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  <xf numFmtId="4" fontId="16" fillId="0" borderId="0" applyNumberFormat="0" applyFill="0" applyBorder="0" applyAlignment="0" applyProtection="0">
      <alignment horizontal="center" vertical="center"/>
    </xf>
  </cellStyleXfs>
  <cellXfs count="81">
    <xf numFmtId="4" fontId="0" fillId="0" borderId="0" xfId="0">
      <alignment horizontal="center" vertical="center"/>
    </xf>
    <xf numFmtId="4" fontId="0" fillId="0" borderId="0" xfId="0" applyAlignment="1">
      <alignment horizontal="right" vertical="center"/>
    </xf>
    <xf numFmtId="4" fontId="0" fillId="0" borderId="0" xfId="0" applyAlignment="1">
      <alignment horizontal="center" vertical="center"/>
    </xf>
    <xf numFmtId="4" fontId="0" fillId="2" borderId="0" xfId="0" applyFill="1" applyAlignment="1">
      <alignment horizontal="right" vertical="center"/>
    </xf>
    <xf numFmtId="4" fontId="0" fillId="2" borderId="0" xfId="0" applyFill="1" applyAlignment="1">
      <alignment horizontal="center" vertical="center"/>
    </xf>
    <xf numFmtId="4" fontId="0" fillId="0" borderId="0" xfId="0" applyBorder="1" applyAlignment="1">
      <alignment horizontal="center" vertical="center"/>
    </xf>
    <xf numFmtId="4" fontId="7" fillId="3" borderId="0" xfId="0" applyFont="1" applyFill="1" applyAlignment="1">
      <alignment horizontal="center" vertical="center"/>
    </xf>
    <xf numFmtId="4" fontId="7" fillId="3" borderId="0" xfId="0" applyFont="1" applyFill="1" applyAlignment="1">
      <alignment horizontal="right" vertical="center"/>
    </xf>
    <xf numFmtId="3" fontId="7" fillId="3" borderId="0" xfId="0" applyNumberFormat="1" applyFont="1" applyFill="1" applyAlignment="1">
      <alignment horizontal="right" vertical="center"/>
    </xf>
    <xf numFmtId="4" fontId="7" fillId="3" borderId="0" xfId="0" applyFont="1" applyFill="1" applyBorder="1" applyAlignment="1">
      <alignment horizontal="right" vertical="center"/>
    </xf>
    <xf numFmtId="4" fontId="6" fillId="3" borderId="0" xfId="0" applyFont="1" applyFill="1" applyBorder="1" applyAlignment="1">
      <alignment horizontal="right" vertical="center"/>
    </xf>
    <xf numFmtId="4" fontId="6" fillId="3" borderId="0" xfId="0" applyFont="1" applyFill="1" applyAlignment="1">
      <alignment horizontal="center" vertical="center"/>
    </xf>
    <xf numFmtId="4" fontId="8" fillId="4" borderId="0" xfId="0" applyFont="1" applyFill="1" applyAlignment="1">
      <alignment horizontal="right" vertical="center"/>
    </xf>
    <xf numFmtId="4" fontId="7" fillId="4" borderId="0" xfId="0" applyFont="1" applyFill="1" applyAlignment="1">
      <alignment horizontal="left" vertical="center"/>
    </xf>
    <xf numFmtId="3" fontId="7" fillId="5" borderId="1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right" vertical="center"/>
    </xf>
    <xf numFmtId="3" fontId="7" fillId="4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left" vertical="center"/>
    </xf>
    <xf numFmtId="4" fontId="7" fillId="5" borderId="0" xfId="0" applyFont="1" applyFill="1" applyBorder="1" applyAlignment="1">
      <alignment horizontal="right" vertical="center"/>
    </xf>
    <xf numFmtId="165" fontId="7" fillId="5" borderId="0" xfId="0" applyNumberFormat="1" applyFont="1" applyFill="1" applyBorder="1" applyAlignment="1">
      <alignment horizontal="left" vertical="center"/>
    </xf>
    <xf numFmtId="3" fontId="7" fillId="5" borderId="0" xfId="0" applyNumberFormat="1" applyFont="1" applyFill="1" applyBorder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left" vertical="center"/>
    </xf>
    <xf numFmtId="4" fontId="7" fillId="3" borderId="0" xfId="0" applyFont="1" applyFill="1" applyAlignment="1">
      <alignment horizontal="left" vertical="center"/>
    </xf>
    <xf numFmtId="165" fontId="7" fillId="3" borderId="0" xfId="0" applyNumberFormat="1" applyFont="1" applyFill="1" applyBorder="1" applyAlignment="1">
      <alignment horizontal="center" vertical="center"/>
    </xf>
    <xf numFmtId="4" fontId="7" fillId="3" borderId="0" xfId="0" applyFont="1" applyFill="1" applyBorder="1" applyAlignment="1">
      <alignment horizontal="center" vertical="center"/>
    </xf>
    <xf numFmtId="4" fontId="7" fillId="3" borderId="0" xfId="0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4" fontId="7" fillId="6" borderId="0" xfId="0" applyFont="1" applyFill="1" applyAlignment="1">
      <alignment horizontal="right" vertical="center"/>
    </xf>
    <xf numFmtId="9" fontId="7" fillId="6" borderId="0" xfId="1" applyFont="1" applyFill="1" applyAlignment="1">
      <alignment horizontal="left" vertical="center"/>
    </xf>
    <xf numFmtId="3" fontId="7" fillId="6" borderId="0" xfId="0" applyNumberFormat="1" applyFont="1" applyFill="1" applyAlignment="1">
      <alignment horizontal="left" vertical="center"/>
    </xf>
    <xf numFmtId="4" fontId="8" fillId="6" borderId="0" xfId="0" applyFont="1" applyFill="1" applyAlignment="1">
      <alignment horizontal="right" vertical="center"/>
    </xf>
    <xf numFmtId="4" fontId="7" fillId="6" borderId="0" xfId="0" applyFont="1" applyFill="1" applyAlignment="1">
      <alignment horizontal="left" vertical="center"/>
    </xf>
    <xf numFmtId="164" fontId="7" fillId="5" borderId="0" xfId="0" applyNumberFormat="1" applyFont="1" applyFill="1" applyBorder="1" applyAlignment="1">
      <alignment horizontal="center" vertical="center"/>
    </xf>
    <xf numFmtId="4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left" vertical="center"/>
    </xf>
    <xf numFmtId="4" fontId="7" fillId="5" borderId="0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horizontal="right" vertical="center"/>
    </xf>
    <xf numFmtId="4" fontId="0" fillId="6" borderId="0" xfId="0" applyFill="1" applyAlignment="1">
      <alignment horizontal="center" vertical="center"/>
    </xf>
    <xf numFmtId="4" fontId="0" fillId="6" borderId="0" xfId="0" applyFill="1" applyBorder="1" applyAlignment="1">
      <alignment horizontal="center" vertical="center"/>
    </xf>
    <xf numFmtId="4" fontId="7" fillId="3" borderId="1" xfId="0" applyFont="1" applyFill="1" applyBorder="1" applyAlignment="1">
      <alignment horizontal="left" vertical="center"/>
    </xf>
    <xf numFmtId="4" fontId="7" fillId="3" borderId="1" xfId="0" applyFont="1" applyFill="1" applyBorder="1" applyAlignment="1">
      <alignment horizontal="center" vertical="center"/>
    </xf>
    <xf numFmtId="164" fontId="0" fillId="3" borderId="0" xfId="0" quotePrefix="1" applyNumberFormat="1" applyFill="1" applyAlignment="1">
      <alignment horizontal="left" vertical="center"/>
    </xf>
    <xf numFmtId="3" fontId="7" fillId="6" borderId="0" xfId="1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4" fontId="0" fillId="4" borderId="0" xfId="0" applyFill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/>
    </xf>
    <xf numFmtId="4" fontId="6" fillId="3" borderId="1" xfId="0" applyFont="1" applyFill="1" applyBorder="1" applyAlignment="1">
      <alignment horizontal="center" vertical="center"/>
    </xf>
    <xf numFmtId="4" fontId="0" fillId="7" borderId="0" xfId="0" applyFill="1" applyBorder="1" applyAlignment="1">
      <alignment horizontal="right" vertical="center"/>
    </xf>
    <xf numFmtId="165" fontId="0" fillId="7" borderId="0" xfId="0" applyNumberFormat="1" applyFill="1" applyBorder="1" applyAlignment="1">
      <alignment horizontal="left" vertical="center"/>
    </xf>
    <xf numFmtId="4" fontId="0" fillId="7" borderId="0" xfId="0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4" fontId="0" fillId="5" borderId="1" xfId="0" applyFill="1" applyBorder="1" applyAlignment="1">
      <alignment horizontal="center" vertical="center"/>
    </xf>
    <xf numFmtId="4" fontId="7" fillId="5" borderId="1" xfId="0" applyFont="1" applyFill="1" applyBorder="1" applyAlignment="1">
      <alignment horizontal="right" vertical="center"/>
    </xf>
    <xf numFmtId="3" fontId="0" fillId="5" borderId="1" xfId="0" applyNumberFormat="1" applyFill="1" applyBorder="1" applyAlignment="1">
      <alignment horizontal="left" vertical="center"/>
    </xf>
    <xf numFmtId="4" fontId="7" fillId="6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2" xfId="0" applyFont="1" applyFill="1" applyBorder="1" applyAlignment="1">
      <alignment horizontal="center" vertical="center"/>
    </xf>
    <xf numFmtId="4" fontId="7" fillId="3" borderId="2" xfId="0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center" vertical="center"/>
    </xf>
    <xf numFmtId="4" fontId="0" fillId="3" borderId="2" xfId="0" applyFill="1" applyBorder="1" applyAlignment="1">
      <alignment horizontal="center" vertical="center"/>
    </xf>
    <xf numFmtId="4" fontId="7" fillId="3" borderId="1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 vertical="center"/>
    </xf>
    <xf numFmtId="4" fontId="0" fillId="7" borderId="0" xfId="0" applyNumberFormat="1" applyFill="1" applyBorder="1" applyAlignment="1">
      <alignment horizontal="left" vertical="center"/>
    </xf>
    <xf numFmtId="4" fontId="0" fillId="7" borderId="0" xfId="0" applyNumberForma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right" vertical="center"/>
    </xf>
    <xf numFmtId="4" fontId="0" fillId="7" borderId="0" xfId="0" applyNumberFormat="1" applyFill="1" applyBorder="1" applyAlignment="1">
      <alignment horizontal="left" vertical="center"/>
    </xf>
    <xf numFmtId="4" fontId="7" fillId="3" borderId="1" xfId="0" applyFont="1" applyFill="1" applyBorder="1" applyAlignment="1">
      <alignment horizontal="left"/>
    </xf>
    <xf numFmtId="3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7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7" fillId="4" borderId="0" xfId="0" applyNumberFormat="1" applyFont="1" applyFill="1" applyAlignment="1">
      <alignment horizontal="left" vertical="center"/>
    </xf>
    <xf numFmtId="4" fontId="7" fillId="6" borderId="0" xfId="0" quotePrefix="1" applyFont="1" applyFill="1" applyBorder="1" applyAlignment="1">
      <alignment horizontal="center" vertical="center"/>
    </xf>
    <xf numFmtId="4" fontId="7" fillId="6" borderId="0" xfId="0" applyFont="1" applyFill="1" applyBorder="1" applyAlignment="1">
      <alignment horizontal="center" vertical="center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61.0</c:v>
                </c:pt>
              </c:numCache>
            </c:numRef>
          </c:yVal>
          <c:smooth val="0"/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'Basic ANOVA'!$S$3:$S$6</c:f>
                <c:numCache>
                  <c:formatCode>General</c:formatCode>
                  <c:ptCount val="4"/>
                  <c:pt idx="0">
                    <c:v>4.998662974818878</c:v>
                  </c:pt>
                  <c:pt idx="1">
                    <c:v>4.998662974818878</c:v>
                  </c:pt>
                  <c:pt idx="2">
                    <c:v>4.998662974818878</c:v>
                  </c:pt>
                  <c:pt idx="3">
                    <c:v>4.998662974818878</c:v>
                  </c:pt>
                </c:numCache>
              </c:numRef>
            </c:plus>
            <c:minus>
              <c:numRef>
                <c:f>'Basic ANOVA'!$S$3:$S$6</c:f>
                <c:numCache>
                  <c:formatCode>General</c:formatCode>
                  <c:ptCount val="4"/>
                  <c:pt idx="0">
                    <c:v>4.998662974818878</c:v>
                  </c:pt>
                  <c:pt idx="1">
                    <c:v>4.998662974818878</c:v>
                  </c:pt>
                  <c:pt idx="2">
                    <c:v>4.998662974818878</c:v>
                  </c:pt>
                  <c:pt idx="3">
                    <c:v>4.998662974818878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89.0</c:v>
                </c:pt>
                <c:pt idx="1">
                  <c:v>82.8</c:v>
                </c:pt>
                <c:pt idx="2">
                  <c:v>67.6</c:v>
                </c:pt>
                <c:pt idx="3">
                  <c:v>58.2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803192"/>
        <c:axId val="1494752120"/>
      </c:scatterChart>
      <c:valAx>
        <c:axId val="1494803192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494752120"/>
        <c:crosses val="autoZero"/>
        <c:crossBetween val="midCat"/>
        <c:majorUnit val="15.0"/>
        <c:minorUnit val="0.03"/>
      </c:valAx>
      <c:valAx>
        <c:axId val="1494752120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494803192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61.0</c:v>
                </c:pt>
              </c:numCache>
            </c:numRef>
          </c:yVal>
          <c:smooth val="0"/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'Basic ANOVA'!$T$3:$T$6</c:f>
                <c:numCache>
                  <c:formatCode>General</c:formatCode>
                  <c:ptCount val="4"/>
                  <c:pt idx="0">
                    <c:v>3.926486322955114</c:v>
                  </c:pt>
                  <c:pt idx="1">
                    <c:v>3.213967570732165</c:v>
                  </c:pt>
                  <c:pt idx="2">
                    <c:v>7.377198031811832</c:v>
                  </c:pt>
                  <c:pt idx="3">
                    <c:v>9.553553552399904</c:v>
                  </c:pt>
                </c:numCache>
              </c:numRef>
            </c:plus>
            <c:minus>
              <c:numRef>
                <c:f>'Basic ANOVA'!$T$3:$T$6</c:f>
                <c:numCache>
                  <c:formatCode>General</c:formatCode>
                  <c:ptCount val="4"/>
                  <c:pt idx="0">
                    <c:v>3.926486322955114</c:v>
                  </c:pt>
                  <c:pt idx="1">
                    <c:v>3.213967570732165</c:v>
                  </c:pt>
                  <c:pt idx="2">
                    <c:v>7.377198031811832</c:v>
                  </c:pt>
                  <c:pt idx="3">
                    <c:v>9.553553552399904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89.0</c:v>
                </c:pt>
                <c:pt idx="1">
                  <c:v>82.8</c:v>
                </c:pt>
                <c:pt idx="2">
                  <c:v>67.6</c:v>
                </c:pt>
                <c:pt idx="3">
                  <c:v>58.2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062856"/>
        <c:axId val="1495152872"/>
      </c:scatterChart>
      <c:valAx>
        <c:axId val="-2058062856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495152872"/>
        <c:crosses val="autoZero"/>
        <c:crossBetween val="midCat"/>
        <c:majorUnit val="15.0"/>
        <c:minorUnit val="0.03"/>
      </c:valAx>
      <c:valAx>
        <c:axId val="1495152872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2058062856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 (2)'!$P$3:$P$6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 (2)'!$Q$3:$Q$6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61.0</c:v>
                </c:pt>
              </c:numCache>
            </c:numRef>
          </c:yVal>
          <c:smooth val="0"/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'Basic ANOVA (2)'!$S$3:$S$6</c:f>
                <c:numCache>
                  <c:formatCode>General</c:formatCode>
                  <c:ptCount val="4"/>
                  <c:pt idx="0">
                    <c:v>3.48980456107158</c:v>
                  </c:pt>
                  <c:pt idx="1">
                    <c:v>3.48980456107158</c:v>
                  </c:pt>
                  <c:pt idx="2">
                    <c:v>3.48980456107158</c:v>
                  </c:pt>
                  <c:pt idx="3">
                    <c:v>3.48980456107158</c:v>
                  </c:pt>
                </c:numCache>
              </c:numRef>
            </c:plus>
            <c:minus>
              <c:numRef>
                <c:f>'Basic ANOVA (2)'!$S$3:$S$6</c:f>
                <c:numCache>
                  <c:formatCode>General</c:formatCode>
                  <c:ptCount val="4"/>
                  <c:pt idx="0">
                    <c:v>3.48980456107158</c:v>
                  </c:pt>
                  <c:pt idx="1">
                    <c:v>3.48980456107158</c:v>
                  </c:pt>
                  <c:pt idx="2">
                    <c:v>3.48980456107158</c:v>
                  </c:pt>
                  <c:pt idx="3">
                    <c:v>3.48980456107158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 (2)'!$P$3:$P$6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 (2)'!$R$3:$R$6</c:f>
              <c:numCache>
                <c:formatCode>#,##0.0</c:formatCode>
                <c:ptCount val="4"/>
                <c:pt idx="0">
                  <c:v>88.8</c:v>
                </c:pt>
                <c:pt idx="1">
                  <c:v>84.0</c:v>
                </c:pt>
                <c:pt idx="2">
                  <c:v>69.0</c:v>
                </c:pt>
                <c:pt idx="3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743608"/>
        <c:axId val="1494233336"/>
      </c:scatterChart>
      <c:valAx>
        <c:axId val="1494743608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494233336"/>
        <c:crosses val="autoZero"/>
        <c:crossBetween val="midCat"/>
        <c:majorUnit val="15.0"/>
        <c:minorUnit val="0.03"/>
      </c:valAx>
      <c:valAx>
        <c:axId val="1494233336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494743608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 (2)'!$P$3:$P$6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 (2)'!$Q$3:$Q$6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61.0</c:v>
                </c:pt>
              </c:numCache>
            </c:numRef>
          </c:yVal>
          <c:smooth val="0"/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'Basic ANOVA (2)'!$T$3:$T$6</c:f>
                <c:numCache>
                  <c:formatCode>General</c:formatCode>
                  <c:ptCount val="4"/>
                  <c:pt idx="0">
                    <c:v>4.760611664607906</c:v>
                  </c:pt>
                  <c:pt idx="1">
                    <c:v>3.511956132340331</c:v>
                  </c:pt>
                  <c:pt idx="2">
                    <c:v>5.412287890002875</c:v>
                  </c:pt>
                  <c:pt idx="3">
                    <c:v>4.389945165425413</c:v>
                  </c:pt>
                </c:numCache>
              </c:numRef>
            </c:plus>
            <c:minus>
              <c:numRef>
                <c:f>'Basic ANOVA (2)'!$T$3:$T$6</c:f>
                <c:numCache>
                  <c:formatCode>General</c:formatCode>
                  <c:ptCount val="4"/>
                  <c:pt idx="0">
                    <c:v>4.760611664607906</c:v>
                  </c:pt>
                  <c:pt idx="1">
                    <c:v>3.511956132340331</c:v>
                  </c:pt>
                  <c:pt idx="2">
                    <c:v>5.412287890002875</c:v>
                  </c:pt>
                  <c:pt idx="3">
                    <c:v>4.389945165425413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 (2)'!$P$3:$P$6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 (2)'!$R$3:$R$6</c:f>
              <c:numCache>
                <c:formatCode>#,##0.0</c:formatCode>
                <c:ptCount val="4"/>
                <c:pt idx="0">
                  <c:v>88.8</c:v>
                </c:pt>
                <c:pt idx="1">
                  <c:v>84.0</c:v>
                </c:pt>
                <c:pt idx="2">
                  <c:v>69.0</c:v>
                </c:pt>
                <c:pt idx="3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918328"/>
        <c:axId val="-2057694120"/>
      </c:scatterChart>
      <c:valAx>
        <c:axId val="-2057918328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2057694120"/>
        <c:crosses val="autoZero"/>
        <c:crossBetween val="midCat"/>
        <c:majorUnit val="15.0"/>
        <c:minorUnit val="0.03"/>
      </c:valAx>
      <c:valAx>
        <c:axId val="-2057694120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2057918328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squar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'Basic ANOVA.LM'!$P$4:$P$7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ANOVA.LM'!$Q$4:$Q$7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61.0</c:v>
                </c:pt>
              </c:numCache>
            </c:numRef>
          </c:yVal>
          <c:smooth val="0"/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'Basic ANOVA.LM'!$S$4:$S$7</c:f>
                <c:numCache>
                  <c:formatCode>General</c:formatCode>
                  <c:ptCount val="4"/>
                  <c:pt idx="0">
                    <c:v>5.342568188209981</c:v>
                  </c:pt>
                  <c:pt idx="1">
                    <c:v>5.342568188209981</c:v>
                  </c:pt>
                  <c:pt idx="2">
                    <c:v>5.342568188209981</c:v>
                  </c:pt>
                  <c:pt idx="3">
                    <c:v>5.342568188209981</c:v>
                  </c:pt>
                </c:numCache>
              </c:numRef>
            </c:plus>
            <c:minus>
              <c:numRef>
                <c:f>'Basic ANOVA.LM'!$S$4:$S$7</c:f>
                <c:numCache>
                  <c:formatCode>General</c:formatCode>
                  <c:ptCount val="4"/>
                  <c:pt idx="0">
                    <c:v>5.342568188209981</c:v>
                  </c:pt>
                  <c:pt idx="1">
                    <c:v>5.342568188209981</c:v>
                  </c:pt>
                  <c:pt idx="2">
                    <c:v>5.342568188209981</c:v>
                  </c:pt>
                  <c:pt idx="3">
                    <c:v>5.342568188209981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ANOVA.LM'!$P$4:$P$7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ANOVA.LM'!$R$4:$R$7</c:f>
              <c:numCache>
                <c:formatCode>#,##0.0</c:formatCode>
                <c:ptCount val="4"/>
                <c:pt idx="0">
                  <c:v>87.35717519662875</c:v>
                </c:pt>
                <c:pt idx="1">
                  <c:v>82.81882999043043</c:v>
                </c:pt>
                <c:pt idx="2">
                  <c:v>71.2761040413772</c:v>
                </c:pt>
                <c:pt idx="3">
                  <c:v>57.65347021903072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201896"/>
        <c:axId val="-2056678744"/>
      </c:scatterChart>
      <c:valAx>
        <c:axId val="-2057201896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2056678744"/>
        <c:crosses val="autoZero"/>
        <c:crossBetween val="midCat"/>
        <c:majorUnit val="15.0"/>
        <c:minorUnit val="0.03"/>
      </c:valAx>
      <c:valAx>
        <c:axId val="-2056678744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2057201896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varyColors val="0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ANOVA.LM'!$P$4:$P$7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ANOVA.LM'!$Q$4:$Q$7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61.0</c:v>
                </c:pt>
              </c:numCache>
            </c:numRef>
          </c:yVal>
          <c:smooth val="0"/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'Basic ANOVA.LM'!$T$4:$T$7</c:f>
                <c:numCache>
                  <c:formatCode>General</c:formatCode>
                  <c:ptCount val="4"/>
                  <c:pt idx="0">
                    <c:v>6.373936200279406</c:v>
                  </c:pt>
                  <c:pt idx="1">
                    <c:v>6.142777822449322</c:v>
                  </c:pt>
                  <c:pt idx="2">
                    <c:v>8.179208402880166</c:v>
                  </c:pt>
                  <c:pt idx="3">
                    <c:v>7.112072243424652</c:v>
                  </c:pt>
                </c:numCache>
              </c:numRef>
            </c:plus>
            <c:minus>
              <c:numRef>
                <c:f>'Basic ANOVA.LM'!$T$4:$T$7</c:f>
                <c:numCache>
                  <c:formatCode>General</c:formatCode>
                  <c:ptCount val="4"/>
                  <c:pt idx="0">
                    <c:v>6.373936200279406</c:v>
                  </c:pt>
                  <c:pt idx="1">
                    <c:v>6.142777822449322</c:v>
                  </c:pt>
                  <c:pt idx="2">
                    <c:v>8.179208402880166</c:v>
                  </c:pt>
                  <c:pt idx="3">
                    <c:v>7.112072243424652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ANOVA.LM'!$P$4:$P$7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ANOVA.LM'!$R$4:$R$7</c:f>
              <c:numCache>
                <c:formatCode>#,##0.0</c:formatCode>
                <c:ptCount val="4"/>
                <c:pt idx="0">
                  <c:v>87.35717519662875</c:v>
                </c:pt>
                <c:pt idx="1">
                  <c:v>82.81882999043043</c:v>
                </c:pt>
                <c:pt idx="2">
                  <c:v>71.2761040413772</c:v>
                </c:pt>
                <c:pt idx="3">
                  <c:v>57.65347021903072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151576"/>
        <c:axId val="1494792232"/>
      </c:scatterChart>
      <c:valAx>
        <c:axId val="-2057151576"/>
        <c:scaling>
          <c:orientation val="minMax"/>
          <c:max val="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494792232"/>
        <c:crosses val="autoZero"/>
        <c:crossBetween val="midCat"/>
        <c:majorUnit val="15.0"/>
        <c:minorUnit val="0.03"/>
      </c:valAx>
      <c:valAx>
        <c:axId val="1494792232"/>
        <c:scaling>
          <c:orientation val="minMax"/>
          <c:max val="100.0"/>
          <c:min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  <c:overlay val="0"/>
        </c:title>
        <c:numFmt formatCode="#,##0" sourceLinked="1"/>
        <c:majorTickMark val="cross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-2057151576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295406" y="3071470"/>
    <xdr:ext cx="5065890" cy="5743222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6647843" y="3078210"/>
    <xdr:ext cx="5065890" cy="5743222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1295406" y="3071470"/>
    <xdr:ext cx="5065890" cy="5743222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6647843" y="3078210"/>
    <xdr:ext cx="5065890" cy="5743222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295406" y="3505956"/>
    <xdr:ext cx="5065890" cy="5743222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6647843" y="3512696"/>
    <xdr:ext cx="5065890" cy="5743222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76" zoomScaleNormal="76" zoomScalePageLayoutView="76" workbookViewId="0">
      <selection activeCell="B1" sqref="B1:I1"/>
    </sheetView>
  </sheetViews>
  <sheetFormatPr baseColWidth="10" defaultRowHeight="27" customHeight="1" x14ac:dyDescent="0"/>
  <cols>
    <col min="1" max="9" width="8.19921875" style="2" customWidth="1"/>
    <col min="10" max="11" width="6.296875" style="2" customWidth="1"/>
    <col min="12" max="12" width="3.09765625" style="2" customWidth="1"/>
    <col min="13" max="13" width="14" style="2" customWidth="1"/>
    <col min="14" max="14" width="10.69921875" style="2"/>
    <col min="15" max="15" width="9.3984375" style="2" customWidth="1"/>
    <col min="16" max="17" width="10.69921875" style="2"/>
    <col min="18" max="20" width="9.8984375" style="2" customWidth="1"/>
    <col min="21" max="21" width="10.59765625" style="2" customWidth="1"/>
    <col min="22" max="22" width="5.09765625" style="2" customWidth="1"/>
    <col min="23" max="23" width="10.69921875" style="2" customWidth="1"/>
    <col min="24" max="16384" width="10.69921875" style="2"/>
  </cols>
  <sheetData>
    <row r="1" spans="1:20" ht="27" customHeight="1">
      <c r="A1" s="50"/>
      <c r="B1" s="15" t="s">
        <v>91</v>
      </c>
      <c r="C1" s="16">
        <v>90</v>
      </c>
      <c r="D1" s="15" t="s">
        <v>65</v>
      </c>
      <c r="E1" s="16">
        <v>80</v>
      </c>
      <c r="F1" s="15" t="s">
        <v>69</v>
      </c>
      <c r="G1" s="16">
        <v>70</v>
      </c>
      <c r="H1" s="15" t="s">
        <v>70</v>
      </c>
      <c r="I1" s="16">
        <v>61</v>
      </c>
      <c r="J1" s="17"/>
      <c r="K1" s="18"/>
      <c r="M1" s="53" t="s">
        <v>4</v>
      </c>
      <c r="N1" s="70">
        <f ca="1">AVERAGE(C12:I12)</f>
        <v>74.400000000000006</v>
      </c>
      <c r="P1" s="4"/>
      <c r="Q1" s="4"/>
      <c r="R1" s="3" t="s">
        <v>59</v>
      </c>
      <c r="S1" s="4"/>
      <c r="T1" s="4"/>
    </row>
    <row r="2" spans="1:20" ht="27" customHeight="1">
      <c r="A2" s="50"/>
      <c r="B2" s="12" t="s">
        <v>90</v>
      </c>
      <c r="C2" s="13">
        <v>5</v>
      </c>
      <c r="D2" s="12" t="s">
        <v>71</v>
      </c>
      <c r="E2" s="13">
        <f>C2</f>
        <v>5</v>
      </c>
      <c r="F2" s="12" t="s">
        <v>52</v>
      </c>
      <c r="G2" s="13">
        <f>C2</f>
        <v>5</v>
      </c>
      <c r="H2" s="12" t="s">
        <v>53</v>
      </c>
      <c r="I2" s="13">
        <f>C2</f>
        <v>5</v>
      </c>
      <c r="J2" s="50"/>
      <c r="K2" s="50"/>
      <c r="M2" s="53" t="s">
        <v>43</v>
      </c>
      <c r="N2" s="55">
        <f ca="1">SUMSQ(C12:I12)-SUM(C12:I12)^2/C3</f>
        <v>592.39999999999782</v>
      </c>
      <c r="P2" s="60" t="s">
        <v>60</v>
      </c>
      <c r="Q2" s="61" t="s">
        <v>11</v>
      </c>
      <c r="R2" s="62" t="s">
        <v>35</v>
      </c>
      <c r="S2" s="52" t="s">
        <v>36</v>
      </c>
      <c r="T2" s="52" t="s">
        <v>37</v>
      </c>
    </row>
    <row r="3" spans="1:20" ht="27" customHeight="1">
      <c r="A3" s="43"/>
      <c r="B3" s="32" t="s">
        <v>50</v>
      </c>
      <c r="C3" s="34">
        <v>4</v>
      </c>
      <c r="D3" s="32" t="s">
        <v>51</v>
      </c>
      <c r="E3" s="34">
        <v>5</v>
      </c>
      <c r="F3" s="35" t="s">
        <v>67</v>
      </c>
      <c r="G3" s="36">
        <v>0.05</v>
      </c>
      <c r="H3" s="36" t="s">
        <v>58</v>
      </c>
      <c r="I3" s="33">
        <v>0.95</v>
      </c>
      <c r="J3" s="43"/>
      <c r="K3" s="43"/>
      <c r="M3" s="53" t="s">
        <v>93</v>
      </c>
      <c r="N3" s="56">
        <f>C3-1</f>
        <v>3</v>
      </c>
      <c r="P3" s="48">
        <v>1</v>
      </c>
      <c r="Q3" s="49">
        <f>C1</f>
        <v>90</v>
      </c>
      <c r="R3" s="68">
        <f ca="1">C12</f>
        <v>89</v>
      </c>
      <c r="S3" s="11">
        <f ca="1">C25</f>
        <v>4.9986629748188784</v>
      </c>
      <c r="T3" s="11">
        <f ca="1">C32</f>
        <v>3.9264863229551139</v>
      </c>
    </row>
    <row r="4" spans="1:20" ht="27" customHeight="1">
      <c r="A4" s="44"/>
      <c r="B4" s="80" t="s">
        <v>54</v>
      </c>
      <c r="C4" s="80"/>
      <c r="D4" s="80"/>
      <c r="E4" s="80"/>
      <c r="F4" s="80"/>
      <c r="G4" s="80"/>
      <c r="H4" s="80"/>
      <c r="I4" s="80"/>
      <c r="J4" s="44"/>
      <c r="K4" s="44"/>
      <c r="M4" s="53" t="s">
        <v>94</v>
      </c>
      <c r="N4" s="55">
        <f ca="1">N2/N3</f>
        <v>197.46666666666593</v>
      </c>
      <c r="P4" s="48">
        <v>15</v>
      </c>
      <c r="Q4" s="49">
        <f>E1</f>
        <v>80</v>
      </c>
      <c r="R4" s="68">
        <f ca="1">E12</f>
        <v>82.8</v>
      </c>
      <c r="S4" s="11">
        <f ca="1">E25</f>
        <v>4.9986629748188784</v>
      </c>
      <c r="T4" s="11">
        <f ca="1">E32</f>
        <v>3.2139675707321649</v>
      </c>
    </row>
    <row r="5" spans="1:20" ht="27" customHeight="1">
      <c r="A5" s="44"/>
      <c r="B5" s="79" t="s">
        <v>92</v>
      </c>
      <c r="C5" s="80"/>
      <c r="D5" s="79" t="s">
        <v>55</v>
      </c>
      <c r="E5" s="80"/>
      <c r="F5" s="79" t="s">
        <v>74</v>
      </c>
      <c r="G5" s="80"/>
      <c r="H5" s="79" t="s">
        <v>75</v>
      </c>
      <c r="I5" s="80"/>
      <c r="J5" s="44"/>
      <c r="K5" s="44"/>
      <c r="M5" s="76" t="s">
        <v>68</v>
      </c>
      <c r="N5" s="69">
        <f ca="1">N4*E3</f>
        <v>987.33333333332962</v>
      </c>
      <c r="P5" s="48">
        <v>30</v>
      </c>
      <c r="Q5" s="49">
        <f>G1</f>
        <v>70</v>
      </c>
      <c r="R5" s="68">
        <f ca="1">G12</f>
        <v>67.599999999999994</v>
      </c>
      <c r="S5" s="11">
        <f ca="1">G25</f>
        <v>4.9986629748188784</v>
      </c>
      <c r="T5" s="11">
        <f ca="1">G32</f>
        <v>7.3771980318118322</v>
      </c>
    </row>
    <row r="6" spans="1:20" ht="27" customHeight="1">
      <c r="A6" s="38"/>
      <c r="B6" s="19" t="s">
        <v>66</v>
      </c>
      <c r="C6" s="31">
        <f ca="1">ROUND(NORMINV(RAND(),C$1,C$2),0)</f>
        <v>89</v>
      </c>
      <c r="D6" s="19" t="s">
        <v>64</v>
      </c>
      <c r="E6" s="31">
        <f ca="1">ROUND(NORMINV(RAND(),E$1,E$2),0)</f>
        <v>82</v>
      </c>
      <c r="F6" s="19" t="s">
        <v>27</v>
      </c>
      <c r="G6" s="31">
        <f ca="1">ROUND(NORMINV(RAND(),G$1,G$2),0)</f>
        <v>74</v>
      </c>
      <c r="H6" s="19" t="s">
        <v>31</v>
      </c>
      <c r="I6" s="31">
        <f ca="1">ROUND(NORMINV(RAND(),I$1,I$2),0)</f>
        <v>52</v>
      </c>
      <c r="J6" s="39"/>
      <c r="K6" s="39"/>
      <c r="M6" s="53" t="s">
        <v>0</v>
      </c>
      <c r="N6" s="54">
        <f ca="1">K17</f>
        <v>27.800000000000182</v>
      </c>
      <c r="P6" s="48">
        <v>45</v>
      </c>
      <c r="Q6" s="49">
        <f>I1</f>
        <v>61</v>
      </c>
      <c r="R6" s="68">
        <f ca="1">I12</f>
        <v>58.2</v>
      </c>
      <c r="S6" s="11">
        <f ca="1">I25</f>
        <v>4.9986629748188784</v>
      </c>
      <c r="T6" s="11">
        <f ca="1">I32</f>
        <v>9.5535535523999044</v>
      </c>
    </row>
    <row r="7" spans="1:20" ht="27" customHeight="1">
      <c r="A7" s="38"/>
      <c r="B7" s="19" t="s">
        <v>20</v>
      </c>
      <c r="C7" s="31">
        <f ca="1">ROUND(NORMINV(RAND(),C$1,C$2),0)</f>
        <v>93</v>
      </c>
      <c r="D7" s="19" t="s">
        <v>24</v>
      </c>
      <c r="E7" s="31">
        <f ca="1">ROUND(NORMINV(RAND(),E$1,E$2),0)</f>
        <v>84</v>
      </c>
      <c r="F7" s="19" t="s">
        <v>28</v>
      </c>
      <c r="G7" s="31">
        <f ca="1">ROUND(NORMINV(RAND(),G$1,G$2),0)</f>
        <v>63</v>
      </c>
      <c r="H7" s="19" t="s">
        <v>32</v>
      </c>
      <c r="I7" s="31">
        <f ca="1">ROUND(NORMINV(RAND(),I$1,I$2),0)</f>
        <v>53</v>
      </c>
      <c r="J7" s="39"/>
      <c r="K7" s="39"/>
      <c r="M7" s="53" t="s">
        <v>2</v>
      </c>
      <c r="N7" s="72">
        <f ca="1">N5/K17</f>
        <v>35.515587529975654</v>
      </c>
      <c r="O7" s="1"/>
    </row>
    <row r="8" spans="1:20" ht="27" customHeight="1">
      <c r="A8" s="38"/>
      <c r="B8" s="19" t="s">
        <v>21</v>
      </c>
      <c r="C8" s="31">
        <f ca="1">ROUND(NORMINV(RAND(),C$1,C$2),0)</f>
        <v>87</v>
      </c>
      <c r="D8" s="19" t="s">
        <v>76</v>
      </c>
      <c r="E8" s="31">
        <f ca="1">ROUND(NORMINV(RAND(),E$1,E$2),0)</f>
        <v>83</v>
      </c>
      <c r="F8" s="19" t="s">
        <v>57</v>
      </c>
      <c r="G8" s="31">
        <f ca="1">ROUND(NORMINV(RAND(),G$1,G$2),0)</f>
        <v>72</v>
      </c>
      <c r="H8" s="19" t="s">
        <v>33</v>
      </c>
      <c r="I8" s="31">
        <f ca="1">ROUND(NORMINV(RAND(),I$1,I$2),0)</f>
        <v>70</v>
      </c>
      <c r="J8" s="39"/>
      <c r="K8" s="39"/>
      <c r="M8" s="53" t="s">
        <v>19</v>
      </c>
      <c r="N8" s="72">
        <f ca="1">FINV(G3,N3,K16)</f>
        <v>3.2388715174535854</v>
      </c>
    </row>
    <row r="9" spans="1:20" ht="27" customHeight="1">
      <c r="A9" s="38"/>
      <c r="B9" s="19" t="s">
        <v>22</v>
      </c>
      <c r="C9" s="31">
        <f ca="1">ROUND(NORMINV(RAND(),C$1,C$2),0)</f>
        <v>91</v>
      </c>
      <c r="D9" s="19" t="s">
        <v>25</v>
      </c>
      <c r="E9" s="31">
        <f ca="1">ROUND(NORMINV(RAND(),E$1,E$2),0)</f>
        <v>79</v>
      </c>
      <c r="F9" s="19" t="s">
        <v>29</v>
      </c>
      <c r="G9" s="31">
        <f ca="1">ROUND(NORMINV(RAND(),G$1,G$2),0)</f>
        <v>69</v>
      </c>
      <c r="H9" s="19" t="s">
        <v>5</v>
      </c>
      <c r="I9" s="31">
        <f ca="1">ROUND(NORMINV(RAND(),I$1,I$2),0)</f>
        <v>54</v>
      </c>
      <c r="J9" s="39"/>
      <c r="K9" s="39"/>
    </row>
    <row r="10" spans="1:20" ht="27" customHeight="1">
      <c r="A10" s="57"/>
      <c r="B10" s="58" t="s">
        <v>23</v>
      </c>
      <c r="C10" s="14">
        <f ca="1">ROUND(NORMINV(RAND(),C$1,C$2),0)</f>
        <v>85</v>
      </c>
      <c r="D10" s="58" t="s">
        <v>26</v>
      </c>
      <c r="E10" s="14">
        <f ca="1">ROUND(NORMINV(RAND(),E$1,E$2),0)</f>
        <v>86</v>
      </c>
      <c r="F10" s="58" t="s">
        <v>30</v>
      </c>
      <c r="G10" s="14">
        <f ca="1">ROUND(NORMINV(RAND(),G$1,G$2),0)</f>
        <v>60</v>
      </c>
      <c r="H10" s="58" t="s">
        <v>34</v>
      </c>
      <c r="I10" s="14">
        <f ca="1">ROUND(NORMINV(RAND(),I$1,I$2),0)</f>
        <v>62</v>
      </c>
      <c r="J10" s="59"/>
      <c r="K10" s="59"/>
    </row>
    <row r="11" spans="1:20" ht="27" customHeight="1">
      <c r="A11" s="40" t="s">
        <v>77</v>
      </c>
      <c r="B11" s="19" t="s">
        <v>78</v>
      </c>
      <c r="C11" s="31">
        <f ca="1">SUM(C6:C10)</f>
        <v>445</v>
      </c>
      <c r="D11" s="19" t="s">
        <v>79</v>
      </c>
      <c r="E11" s="31">
        <f ca="1">SUM(E6:E10)</f>
        <v>414</v>
      </c>
      <c r="F11" s="19" t="s">
        <v>80</v>
      </c>
      <c r="G11" s="31">
        <f ca="1">SUM(G6:G10)</f>
        <v>338</v>
      </c>
      <c r="H11" s="19" t="s">
        <v>81</v>
      </c>
      <c r="I11" s="31">
        <f ca="1">SUM(I6:I10)</f>
        <v>291</v>
      </c>
      <c r="J11" s="19" t="s">
        <v>82</v>
      </c>
      <c r="K11" s="21">
        <f ca="1">SUM(C11:I11)</f>
        <v>1488</v>
      </c>
    </row>
    <row r="12" spans="1:20" ht="27" customHeight="1">
      <c r="A12" s="40" t="s">
        <v>83</v>
      </c>
      <c r="B12" s="19" t="s">
        <v>84</v>
      </c>
      <c r="C12" s="37">
        <f ca="1">C11/C14</f>
        <v>89</v>
      </c>
      <c r="D12" s="19" t="s">
        <v>85</v>
      </c>
      <c r="E12" s="37">
        <f ca="1">E11/E14</f>
        <v>82.8</v>
      </c>
      <c r="F12" s="19" t="s">
        <v>86</v>
      </c>
      <c r="G12" s="37">
        <f ca="1">G11/G14</f>
        <v>67.599999999999994</v>
      </c>
      <c r="H12" s="19" t="s">
        <v>6</v>
      </c>
      <c r="I12" s="37">
        <f ca="1">I11/I14</f>
        <v>58.2</v>
      </c>
      <c r="J12" s="19"/>
      <c r="K12" s="20"/>
    </row>
    <row r="13" spans="1:20" ht="27" customHeight="1">
      <c r="A13" s="27"/>
      <c r="B13" s="9"/>
      <c r="C13" s="27"/>
      <c r="D13" s="27"/>
      <c r="E13" s="27"/>
      <c r="F13" s="27"/>
      <c r="G13" s="27"/>
      <c r="H13" s="27"/>
      <c r="I13" s="27"/>
      <c r="J13" s="27"/>
      <c r="K13" s="27"/>
    </row>
    <row r="14" spans="1:20" ht="27" customHeight="1">
      <c r="A14" s="27"/>
      <c r="B14" s="9" t="s">
        <v>61</v>
      </c>
      <c r="C14" s="23">
        <f ca="1">COUNT(C6:C10)</f>
        <v>5</v>
      </c>
      <c r="D14" s="27"/>
      <c r="E14" s="23">
        <f ca="1">COUNT(E6:E10)</f>
        <v>5</v>
      </c>
      <c r="F14" s="27"/>
      <c r="G14" s="23">
        <f ca="1">COUNT(G6:G10)</f>
        <v>5</v>
      </c>
      <c r="H14" s="27"/>
      <c r="I14" s="23">
        <f ca="1">COUNT(I6:I10)</f>
        <v>5</v>
      </c>
      <c r="J14" s="9" t="s">
        <v>12</v>
      </c>
      <c r="K14" s="41">
        <f ca="1">SUM(C14:I14)</f>
        <v>20</v>
      </c>
    </row>
    <row r="15" spans="1:20" ht="27" customHeight="1">
      <c r="A15" s="27"/>
      <c r="B15" s="42" t="s">
        <v>62</v>
      </c>
      <c r="C15" s="29">
        <f ca="1">SUMSQ(C6:C10)-C11^2/C14</f>
        <v>40</v>
      </c>
      <c r="D15" s="29"/>
      <c r="E15" s="29">
        <f ca="1">SUMSQ(E6:E10)-E11^2/E14</f>
        <v>26.80000000000291</v>
      </c>
      <c r="F15" s="29"/>
      <c r="G15" s="29">
        <f ca="1">SUMSQ(G6:G10)-G11^2/G14</f>
        <v>141.20000000000073</v>
      </c>
      <c r="H15" s="29"/>
      <c r="I15" s="29">
        <f ca="1">SUMSQ(I6:I10)-I11^2/I14</f>
        <v>236.79999999999927</v>
      </c>
      <c r="J15" s="42" t="s">
        <v>49</v>
      </c>
      <c r="K15" s="28">
        <f ca="1">SUM(C15:I15)</f>
        <v>444.80000000000291</v>
      </c>
    </row>
    <row r="16" spans="1:20" ht="27" customHeight="1">
      <c r="A16" s="27"/>
      <c r="B16" s="9" t="s">
        <v>63</v>
      </c>
      <c r="C16" s="23">
        <f ca="1">C14-1</f>
        <v>4</v>
      </c>
      <c r="D16" s="27"/>
      <c r="E16" s="23">
        <f ca="1">E14-1</f>
        <v>4</v>
      </c>
      <c r="F16" s="27"/>
      <c r="G16" s="23">
        <f ca="1">G14-1</f>
        <v>4</v>
      </c>
      <c r="H16" s="27"/>
      <c r="I16" s="23">
        <f ca="1">I14-1</f>
        <v>4</v>
      </c>
      <c r="J16" s="9" t="s">
        <v>7</v>
      </c>
      <c r="K16" s="41">
        <f ca="1">SUM(C16:I16)</f>
        <v>16</v>
      </c>
    </row>
    <row r="17" spans="1:20" ht="27" customHeight="1">
      <c r="A17" s="27"/>
      <c r="B17" s="9" t="s">
        <v>13</v>
      </c>
      <c r="C17" s="26">
        <f ca="1">C15/C16</f>
        <v>10</v>
      </c>
      <c r="D17" s="26"/>
      <c r="E17" s="26">
        <f ca="1">E15/E16</f>
        <v>6.7000000000007276</v>
      </c>
      <c r="F17" s="26"/>
      <c r="G17" s="26">
        <f ca="1">G15/G16</f>
        <v>35.300000000000182</v>
      </c>
      <c r="H17" s="26"/>
      <c r="I17" s="26">
        <f ca="1">I15/I16</f>
        <v>59.199999999999818</v>
      </c>
      <c r="J17" s="9" t="s">
        <v>8</v>
      </c>
      <c r="K17" s="28">
        <f ca="1">SUMPRODUCT(C17:I17,C18:I18)</f>
        <v>27.800000000000182</v>
      </c>
    </row>
    <row r="18" spans="1:20" ht="27" customHeight="1">
      <c r="A18" s="27"/>
      <c r="B18" s="9" t="s">
        <v>45</v>
      </c>
      <c r="C18" s="26">
        <f ca="1">C16/$K$16</f>
        <v>0.25</v>
      </c>
      <c r="D18" s="26"/>
      <c r="E18" s="26">
        <f ca="1">E16/$K$16</f>
        <v>0.25</v>
      </c>
      <c r="F18" s="26"/>
      <c r="G18" s="26">
        <f ca="1">G16/$K$16</f>
        <v>0.25</v>
      </c>
      <c r="H18" s="26"/>
      <c r="I18" s="26">
        <f ca="1">I16/$K$16</f>
        <v>0.25</v>
      </c>
      <c r="J18" s="27"/>
      <c r="K18" s="27"/>
    </row>
    <row r="19" spans="1:20" ht="27" customHeight="1">
      <c r="A19" s="27"/>
      <c r="B19" s="9" t="s">
        <v>46</v>
      </c>
      <c r="C19" s="26">
        <f ca="1">SQRT(C17)</f>
        <v>3.1622776601683795</v>
      </c>
      <c r="D19" s="26"/>
      <c r="E19" s="26">
        <f ca="1">SQRT(E17)</f>
        <v>2.5884358211090976</v>
      </c>
      <c r="F19" s="26"/>
      <c r="G19" s="26">
        <f ca="1">SQRT(G17)</f>
        <v>5.9413803110051946</v>
      </c>
      <c r="H19" s="26"/>
      <c r="I19" s="26">
        <f ca="1">SQRT(I17)</f>
        <v>7.6941536246685258</v>
      </c>
      <c r="J19" s="27"/>
      <c r="K19" s="27"/>
    </row>
    <row r="20" spans="1:20" ht="27" customHeight="1">
      <c r="A20" s="27"/>
      <c r="B20" s="9" t="s">
        <v>47</v>
      </c>
      <c r="C20" s="26">
        <f ca="1">C17/C14</f>
        <v>2</v>
      </c>
      <c r="D20" s="26"/>
      <c r="E20" s="26">
        <f ca="1">E17/E14</f>
        <v>1.3400000000001455</v>
      </c>
      <c r="F20" s="26"/>
      <c r="G20" s="26">
        <f ca="1">G17/G14</f>
        <v>7.060000000000036</v>
      </c>
      <c r="H20" s="26"/>
      <c r="I20" s="26">
        <f ca="1">I17/I14</f>
        <v>11.839999999999964</v>
      </c>
      <c r="J20" s="27"/>
      <c r="K20" s="27"/>
    </row>
    <row r="21" spans="1:20" ht="27" customHeight="1" thickBot="1">
      <c r="A21" s="63"/>
      <c r="B21" s="64" t="s">
        <v>48</v>
      </c>
      <c r="C21" s="65">
        <f ca="1">SQRT(C20)</f>
        <v>1.4142135623730951</v>
      </c>
      <c r="D21" s="65"/>
      <c r="E21" s="65">
        <f ca="1">SQRT(E20)</f>
        <v>1.1575836902790855</v>
      </c>
      <c r="F21" s="65"/>
      <c r="G21" s="65">
        <f ca="1">SQRT(G20)</f>
        <v>2.6570660511172912</v>
      </c>
      <c r="H21" s="65"/>
      <c r="I21" s="65">
        <f ca="1">SQRT(I20)</f>
        <v>3.4409301068170457</v>
      </c>
      <c r="J21" s="63"/>
      <c r="K21" s="63"/>
    </row>
    <row r="22" spans="1:20" ht="27" customHeight="1" thickTop="1">
      <c r="A22" s="22"/>
      <c r="B22" s="73" t="s">
        <v>9</v>
      </c>
      <c r="C22" s="67"/>
      <c r="D22" s="67"/>
      <c r="E22" s="67"/>
      <c r="F22" s="67"/>
      <c r="G22" s="67"/>
      <c r="H22" s="67"/>
      <c r="I22" s="67"/>
      <c r="J22" s="22"/>
      <c r="K22" s="47"/>
    </row>
    <row r="23" spans="1:20" ht="27" customHeight="1">
      <c r="A23" s="22"/>
      <c r="B23" s="9" t="s">
        <v>18</v>
      </c>
      <c r="C23" s="26">
        <f ca="1">SQRT($K$17/C14)</f>
        <v>2.3579652245103269</v>
      </c>
      <c r="D23" s="26"/>
      <c r="E23" s="26">
        <f ca="1">SQRT($K$17/E14)</f>
        <v>2.3579652245103269</v>
      </c>
      <c r="F23" s="26"/>
      <c r="G23" s="26">
        <f ca="1">SQRT($K$17/G14)</f>
        <v>2.3579652245103269</v>
      </c>
      <c r="H23" s="26"/>
      <c r="I23" s="26">
        <f ca="1">SQRT($K$17/I14)</f>
        <v>2.3579652245103269</v>
      </c>
      <c r="J23" s="22"/>
      <c r="K23" s="22"/>
    </row>
    <row r="24" spans="1:20" ht="27" customHeight="1">
      <c r="A24" s="22"/>
      <c r="B24" s="9" t="s">
        <v>3</v>
      </c>
      <c r="C24" s="26">
        <f ca="1">TINV(1-$I$3,$K$16)</f>
        <v>2.119905299221255</v>
      </c>
      <c r="D24" s="27"/>
      <c r="E24" s="26">
        <f ca="1">TINV(1-$I$3,$K$16)</f>
        <v>2.119905299221255</v>
      </c>
      <c r="F24" s="27"/>
      <c r="G24" s="26">
        <f ca="1">TINV(1-$I$3,$K$16)</f>
        <v>2.119905299221255</v>
      </c>
      <c r="H24" s="27"/>
      <c r="I24" s="26">
        <f ca="1">TINV(1-$I$3,$K$16)</f>
        <v>2.119905299221255</v>
      </c>
      <c r="J24" s="22"/>
      <c r="K24" s="22"/>
    </row>
    <row r="25" spans="1:20" ht="27" customHeight="1">
      <c r="A25" s="22"/>
      <c r="B25" s="10" t="s">
        <v>10</v>
      </c>
      <c r="C25" s="30">
        <f ca="1">C23*C24</f>
        <v>4.9986629748188784</v>
      </c>
      <c r="D25" s="30"/>
      <c r="E25" s="30">
        <f ca="1">E23*E24</f>
        <v>4.9986629748188784</v>
      </c>
      <c r="F25" s="30"/>
      <c r="G25" s="30">
        <f ca="1">G23*G24</f>
        <v>4.9986629748188784</v>
      </c>
      <c r="H25" s="30"/>
      <c r="I25" s="30">
        <f ca="1">I23*I24</f>
        <v>4.9986629748188784</v>
      </c>
      <c r="J25" s="22"/>
      <c r="K25" s="22"/>
    </row>
    <row r="26" spans="1:20" ht="27" customHeight="1">
      <c r="A26" s="22"/>
      <c r="B26" s="9" t="s">
        <v>72</v>
      </c>
      <c r="C26" s="26">
        <f ca="1">C12+C25</f>
        <v>93.998662974818885</v>
      </c>
      <c r="D26" s="27"/>
      <c r="E26" s="26">
        <f ca="1">E12+E25</f>
        <v>87.798662974818882</v>
      </c>
      <c r="F26" s="27"/>
      <c r="G26" s="26">
        <f ca="1">G12+G25</f>
        <v>72.598662974818879</v>
      </c>
      <c r="H26" s="27"/>
      <c r="I26" s="26">
        <f ca="1">I12+I25</f>
        <v>63.19866297481888</v>
      </c>
      <c r="J26" s="22"/>
      <c r="K26" s="22"/>
    </row>
    <row r="27" spans="1:20" ht="27" customHeight="1" thickBot="1">
      <c r="A27" s="66"/>
      <c r="B27" s="64" t="s">
        <v>73</v>
      </c>
      <c r="C27" s="65">
        <f ca="1">C12-C25</f>
        <v>84.001337025181115</v>
      </c>
      <c r="D27" s="63"/>
      <c r="E27" s="65">
        <f ca="1">E12-E25</f>
        <v>77.801337025181112</v>
      </c>
      <c r="F27" s="63"/>
      <c r="G27" s="65">
        <f ca="1">G12-G25</f>
        <v>62.601337025181117</v>
      </c>
      <c r="H27" s="63"/>
      <c r="I27" s="65">
        <f ca="1">I12-I25</f>
        <v>53.201337025181125</v>
      </c>
      <c r="J27" s="66"/>
      <c r="K27" s="66"/>
    </row>
    <row r="28" spans="1:20" ht="27" customHeight="1" thickTop="1">
      <c r="A28" s="22"/>
      <c r="B28" s="73" t="s">
        <v>14</v>
      </c>
      <c r="C28" s="67"/>
      <c r="D28" s="67"/>
      <c r="E28" s="67"/>
      <c r="F28" s="67"/>
      <c r="G28" s="67"/>
      <c r="H28" s="67"/>
      <c r="I28" s="67"/>
      <c r="J28" s="22"/>
      <c r="K28" s="22"/>
    </row>
    <row r="29" spans="1:20" ht="27" customHeight="1">
      <c r="A29" s="22"/>
      <c r="B29" s="9" t="s">
        <v>15</v>
      </c>
      <c r="C29" s="26">
        <f ca="1">C19</f>
        <v>3.1622776601683795</v>
      </c>
      <c r="D29" s="26"/>
      <c r="E29" s="26">
        <f ca="1">E19</f>
        <v>2.5884358211090976</v>
      </c>
      <c r="F29" s="26"/>
      <c r="G29" s="26">
        <f ca="1">G19</f>
        <v>5.9413803110051946</v>
      </c>
      <c r="H29" s="26"/>
      <c r="I29" s="26">
        <f ca="1">I19</f>
        <v>7.6941536246685258</v>
      </c>
      <c r="J29" s="22"/>
      <c r="K29" s="22"/>
    </row>
    <row r="30" spans="1:20" ht="27" customHeight="1">
      <c r="A30" s="22"/>
      <c r="B30" s="9" t="s">
        <v>16</v>
      </c>
      <c r="C30" s="26">
        <f ca="1">C29/SQRT(C14)</f>
        <v>1.4142135623730951</v>
      </c>
      <c r="D30" s="26"/>
      <c r="E30" s="26">
        <f ca="1">E29/SQRT(E14)</f>
        <v>1.1575836902790855</v>
      </c>
      <c r="F30" s="26"/>
      <c r="G30" s="26">
        <f ca="1">G29/SQRT(G14)</f>
        <v>2.6570660511172912</v>
      </c>
      <c r="H30" s="26"/>
      <c r="I30" s="26">
        <f ca="1">I29/SQRT(I14)</f>
        <v>3.4409301068170453</v>
      </c>
      <c r="J30" s="22"/>
      <c r="K30" s="22"/>
      <c r="M30" s="25" t="s">
        <v>38</v>
      </c>
      <c r="N30" s="6"/>
      <c r="O30" s="6"/>
      <c r="P30" s="6"/>
      <c r="Q30" s="6"/>
      <c r="R30" s="6"/>
      <c r="S30" s="22"/>
      <c r="T30" s="22"/>
    </row>
    <row r="31" spans="1:20" ht="27" customHeight="1">
      <c r="A31" s="22"/>
      <c r="B31" s="9" t="s">
        <v>3</v>
      </c>
      <c r="C31" s="26">
        <f ca="1">TINV(1-$I$3,C16)</f>
        <v>2.776445105197793</v>
      </c>
      <c r="D31" s="26"/>
      <c r="E31" s="26">
        <f ca="1">TINV(1-$I$3,E16)</f>
        <v>2.776445105197793</v>
      </c>
      <c r="F31" s="26"/>
      <c r="G31" s="26">
        <f ca="1">TINV(1-$I$3,G16)</f>
        <v>2.776445105197793</v>
      </c>
      <c r="H31" s="26"/>
      <c r="I31" s="26">
        <f ca="1">TINV(1-$I$3,I16)</f>
        <v>2.776445105197793</v>
      </c>
      <c r="J31" s="22"/>
      <c r="K31" s="22"/>
      <c r="M31" s="45" t="s">
        <v>39</v>
      </c>
      <c r="N31" s="46" t="s">
        <v>40</v>
      </c>
      <c r="O31" s="46" t="s">
        <v>41</v>
      </c>
      <c r="P31" s="46" t="s">
        <v>42</v>
      </c>
      <c r="Q31" s="51" t="s">
        <v>44</v>
      </c>
      <c r="R31" s="51" t="s">
        <v>56</v>
      </c>
      <c r="S31" s="52" t="s">
        <v>1</v>
      </c>
      <c r="T31" s="22"/>
    </row>
    <row r="32" spans="1:20" ht="27" customHeight="1">
      <c r="A32" s="22"/>
      <c r="B32" s="10" t="s">
        <v>17</v>
      </c>
      <c r="C32" s="30">
        <f ca="1">C30*C31</f>
        <v>3.9264863229551139</v>
      </c>
      <c r="D32" s="30"/>
      <c r="E32" s="30">
        <f ca="1">E30*E31</f>
        <v>3.2139675707321649</v>
      </c>
      <c r="F32" s="30"/>
      <c r="G32" s="30">
        <f ca="1">G30*G31</f>
        <v>7.3771980318118322</v>
      </c>
      <c r="H32" s="30"/>
      <c r="I32" s="30">
        <f ca="1">I30*I31</f>
        <v>9.5535535523999044</v>
      </c>
      <c r="J32" s="22"/>
      <c r="K32" s="22"/>
      <c r="M32" s="7" t="s">
        <v>87</v>
      </c>
      <c r="N32" s="8">
        <f>C3-1</f>
        <v>3</v>
      </c>
      <c r="O32" s="7">
        <f ca="1">SUMSQ(C11:I11)/E3-K11^2/K14</f>
        <v>2962</v>
      </c>
      <c r="P32" s="7">
        <f ca="1">O32/N32</f>
        <v>987.33333333333337</v>
      </c>
      <c r="Q32" s="71">
        <f ca="1">P32/P33</f>
        <v>35.515587529975789</v>
      </c>
      <c r="R32" s="71">
        <f>FINV(G3,N32,N33)</f>
        <v>3.2388715174535854</v>
      </c>
      <c r="S32" s="11" t="str">
        <f ca="1">IF(Q32&gt;R32,"Reject", "Don't reject")</f>
        <v>Reject</v>
      </c>
      <c r="T32" s="22"/>
    </row>
    <row r="33" spans="1:20" ht="27" customHeight="1">
      <c r="A33" s="22"/>
      <c r="B33" s="9" t="s">
        <v>72</v>
      </c>
      <c r="C33" s="29">
        <f ca="1">C12+C32</f>
        <v>92.926486322955114</v>
      </c>
      <c r="D33" s="29"/>
      <c r="E33" s="29">
        <f ca="1">E12+E32</f>
        <v>86.013967570732163</v>
      </c>
      <c r="F33" s="29"/>
      <c r="G33" s="29">
        <f ca="1">G12+G32</f>
        <v>74.977198031811824</v>
      </c>
      <c r="H33" s="29"/>
      <c r="I33" s="29">
        <f ca="1">I12+I32</f>
        <v>67.753553552399907</v>
      </c>
      <c r="J33" s="22"/>
      <c r="K33" s="22"/>
      <c r="M33" s="7" t="s">
        <v>88</v>
      </c>
      <c r="N33" s="8">
        <f>C3*(E3-1)</f>
        <v>16</v>
      </c>
      <c r="O33" s="7">
        <f ca="1">SUMSQ(C6:I10)-SUMSQ(C11:I11)/E3</f>
        <v>444.80000000000291</v>
      </c>
      <c r="P33" s="7">
        <f ca="1">O33/N33</f>
        <v>27.800000000000182</v>
      </c>
      <c r="Q33" s="7"/>
      <c r="R33" s="7"/>
      <c r="S33" s="22"/>
      <c r="T33" s="22"/>
    </row>
    <row r="34" spans="1:20" ht="27" customHeight="1">
      <c r="A34" s="22"/>
      <c r="B34" s="9" t="s">
        <v>73</v>
      </c>
      <c r="C34" s="29">
        <f ca="1">C12-C32</f>
        <v>85.073513677044886</v>
      </c>
      <c r="D34" s="29"/>
      <c r="E34" s="29">
        <f ca="1">E12-E32</f>
        <v>79.586032429267831</v>
      </c>
      <c r="F34" s="29"/>
      <c r="G34" s="29">
        <f ca="1">G12-G32</f>
        <v>60.222801968188165</v>
      </c>
      <c r="H34" s="29"/>
      <c r="I34" s="29">
        <f ca="1">I12-I32</f>
        <v>48.646446447600098</v>
      </c>
      <c r="J34" s="22"/>
      <c r="K34" s="22"/>
      <c r="M34" s="25" t="s">
        <v>89</v>
      </c>
      <c r="N34" s="24">
        <f>N32+N33</f>
        <v>19</v>
      </c>
      <c r="O34" s="25">
        <f ca="1">O32+O33</f>
        <v>3406.8000000000029</v>
      </c>
      <c r="P34" s="25"/>
      <c r="Q34" s="25"/>
      <c r="R34" s="25"/>
      <c r="S34" s="22"/>
      <c r="T34" s="22"/>
    </row>
    <row r="37" spans="1:20" ht="27" customHeight="1">
      <c r="B37" s="1"/>
      <c r="C37" s="1"/>
    </row>
    <row r="38" spans="1:20" ht="27" customHeight="1">
      <c r="B38" s="1"/>
      <c r="C38" s="74"/>
    </row>
    <row r="39" spans="1:20" ht="27" customHeight="1">
      <c r="B39" s="1"/>
      <c r="C39" s="75"/>
    </row>
    <row r="40" spans="1:20" ht="27" customHeight="1">
      <c r="B40" s="1"/>
      <c r="C40" s="1"/>
    </row>
    <row r="41" spans="1:20" ht="27" customHeight="1">
      <c r="B41" s="1"/>
      <c r="C41" s="1"/>
    </row>
    <row r="42" spans="1:20" ht="27" customHeight="1">
      <c r="B42" s="1"/>
      <c r="C42" s="1"/>
    </row>
    <row r="50" spans="2:11" ht="27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5">
    <mergeCell ref="B5:C5"/>
    <mergeCell ref="D5:E5"/>
    <mergeCell ref="F5:G5"/>
    <mergeCell ref="H5:I5"/>
    <mergeCell ref="B4:I4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76" zoomScaleNormal="76" zoomScalePageLayoutView="76" workbookViewId="0">
      <selection activeCell="B1" sqref="B1:I1"/>
    </sheetView>
  </sheetViews>
  <sheetFormatPr baseColWidth="10" defaultRowHeight="27" customHeight="1" x14ac:dyDescent="0"/>
  <cols>
    <col min="1" max="9" width="8.19921875" style="2" customWidth="1"/>
    <col min="10" max="11" width="6.296875" style="2" customWidth="1"/>
    <col min="12" max="12" width="3.09765625" style="2" customWidth="1"/>
    <col min="13" max="13" width="14" style="2" customWidth="1"/>
    <col min="14" max="14" width="10.69921875" style="2"/>
    <col min="15" max="15" width="9.3984375" style="2" customWidth="1"/>
    <col min="16" max="17" width="10.69921875" style="2"/>
    <col min="18" max="20" width="9.8984375" style="2" customWidth="1"/>
    <col min="21" max="21" width="10.59765625" style="2" customWidth="1"/>
    <col min="22" max="22" width="5.09765625" style="2" customWidth="1"/>
    <col min="23" max="23" width="10.69921875" style="2" customWidth="1"/>
    <col min="24" max="16384" width="10.69921875" style="2"/>
  </cols>
  <sheetData>
    <row r="1" spans="1:20" ht="27" customHeight="1">
      <c r="A1" s="50"/>
      <c r="B1" s="15" t="s">
        <v>91</v>
      </c>
      <c r="C1" s="16">
        <v>90</v>
      </c>
      <c r="D1" s="15" t="s">
        <v>65</v>
      </c>
      <c r="E1" s="16">
        <v>80</v>
      </c>
      <c r="F1" s="15" t="s">
        <v>69</v>
      </c>
      <c r="G1" s="16">
        <v>70</v>
      </c>
      <c r="H1" s="15" t="s">
        <v>70</v>
      </c>
      <c r="I1" s="16">
        <v>61</v>
      </c>
      <c r="J1" s="17"/>
      <c r="K1" s="18"/>
      <c r="M1" s="53" t="s">
        <v>4</v>
      </c>
      <c r="N1" s="72">
        <f>AVERAGE(C12:I12)</f>
        <v>75.45</v>
      </c>
      <c r="P1" s="4"/>
      <c r="Q1" s="4"/>
      <c r="R1" s="3" t="s">
        <v>59</v>
      </c>
      <c r="S1" s="4"/>
      <c r="T1" s="4"/>
    </row>
    <row r="2" spans="1:20" ht="27" customHeight="1">
      <c r="A2" s="50"/>
      <c r="B2" s="12" t="s">
        <v>90</v>
      </c>
      <c r="C2" s="13">
        <v>5</v>
      </c>
      <c r="D2" s="12" t="s">
        <v>71</v>
      </c>
      <c r="E2" s="13">
        <f>C2</f>
        <v>5</v>
      </c>
      <c r="F2" s="12" t="s">
        <v>52</v>
      </c>
      <c r="G2" s="13">
        <f>C2</f>
        <v>5</v>
      </c>
      <c r="H2" s="12" t="s">
        <v>53</v>
      </c>
      <c r="I2" s="13">
        <f>C2</f>
        <v>5</v>
      </c>
      <c r="J2" s="50"/>
      <c r="K2" s="50"/>
      <c r="M2" s="53" t="s">
        <v>43</v>
      </c>
      <c r="N2" s="55">
        <f>SUMSQ(C12:I12)-SUM(C12:I12)^2/C3</f>
        <v>531.62999999999738</v>
      </c>
      <c r="P2" s="60" t="s">
        <v>60</v>
      </c>
      <c r="Q2" s="61" t="s">
        <v>11</v>
      </c>
      <c r="R2" s="62" t="s">
        <v>35</v>
      </c>
      <c r="S2" s="52" t="s">
        <v>36</v>
      </c>
      <c r="T2" s="52" t="s">
        <v>37</v>
      </c>
    </row>
    <row r="3" spans="1:20" ht="27" customHeight="1">
      <c r="A3" s="43"/>
      <c r="B3" s="32" t="s">
        <v>50</v>
      </c>
      <c r="C3" s="34">
        <v>4</v>
      </c>
      <c r="D3" s="32" t="s">
        <v>51</v>
      </c>
      <c r="E3" s="34">
        <v>5</v>
      </c>
      <c r="F3" s="35" t="s">
        <v>67</v>
      </c>
      <c r="G3" s="36">
        <v>0.05</v>
      </c>
      <c r="H3" s="36" t="s">
        <v>58</v>
      </c>
      <c r="I3" s="33">
        <v>0.95</v>
      </c>
      <c r="J3" s="43"/>
      <c r="K3" s="43"/>
      <c r="M3" s="53" t="s">
        <v>93</v>
      </c>
      <c r="N3" s="56">
        <f>C3-1</f>
        <v>3</v>
      </c>
      <c r="P3" s="48">
        <v>1</v>
      </c>
      <c r="Q3" s="49">
        <f>C1</f>
        <v>90</v>
      </c>
      <c r="R3" s="68">
        <f>C12</f>
        <v>88.8</v>
      </c>
      <c r="S3" s="11">
        <f>C25</f>
        <v>3.4898045610715793</v>
      </c>
      <c r="T3" s="11">
        <f>C32</f>
        <v>4.7606116646079064</v>
      </c>
    </row>
    <row r="4" spans="1:20" ht="27" customHeight="1">
      <c r="A4" s="44"/>
      <c r="B4" s="80" t="s">
        <v>54</v>
      </c>
      <c r="C4" s="80"/>
      <c r="D4" s="80"/>
      <c r="E4" s="80"/>
      <c r="F4" s="80"/>
      <c r="G4" s="80"/>
      <c r="H4" s="80"/>
      <c r="I4" s="80"/>
      <c r="J4" s="44"/>
      <c r="K4" s="44"/>
      <c r="M4" s="53" t="s">
        <v>94</v>
      </c>
      <c r="N4" s="55">
        <f>N2/N3</f>
        <v>177.20999999999913</v>
      </c>
      <c r="P4" s="48">
        <v>15</v>
      </c>
      <c r="Q4" s="49">
        <f>E1</f>
        <v>80</v>
      </c>
      <c r="R4" s="68">
        <f>E12</f>
        <v>84</v>
      </c>
      <c r="S4" s="11">
        <f>E25</f>
        <v>3.4898045610715793</v>
      </c>
      <c r="T4" s="11">
        <f>E32</f>
        <v>3.5119561323403308</v>
      </c>
    </row>
    <row r="5" spans="1:20" ht="27" customHeight="1">
      <c r="A5" s="44"/>
      <c r="B5" s="79" t="s">
        <v>92</v>
      </c>
      <c r="C5" s="80"/>
      <c r="D5" s="79" t="s">
        <v>55</v>
      </c>
      <c r="E5" s="80"/>
      <c r="F5" s="79" t="s">
        <v>74</v>
      </c>
      <c r="G5" s="80"/>
      <c r="H5" s="79" t="s">
        <v>75</v>
      </c>
      <c r="I5" s="80"/>
      <c r="J5" s="44"/>
      <c r="K5" s="44"/>
      <c r="M5" s="76" t="s">
        <v>68</v>
      </c>
      <c r="N5" s="72">
        <f>N4*E3</f>
        <v>886.04999999999563</v>
      </c>
      <c r="P5" s="48">
        <v>30</v>
      </c>
      <c r="Q5" s="49">
        <f>G1</f>
        <v>70</v>
      </c>
      <c r="R5" s="68">
        <f>G12</f>
        <v>69</v>
      </c>
      <c r="S5" s="11">
        <f>G25</f>
        <v>3.4898045610715793</v>
      </c>
      <c r="T5" s="11">
        <f>G32</f>
        <v>5.4122878900028759</v>
      </c>
    </row>
    <row r="6" spans="1:20" ht="27" customHeight="1">
      <c r="A6" s="38"/>
      <c r="B6" s="19" t="s">
        <v>66</v>
      </c>
      <c r="C6" s="31">
        <v>87</v>
      </c>
      <c r="D6" s="19" t="s">
        <v>64</v>
      </c>
      <c r="E6" s="31">
        <v>87</v>
      </c>
      <c r="F6" s="19" t="s">
        <v>27</v>
      </c>
      <c r="G6" s="31">
        <v>74</v>
      </c>
      <c r="H6" s="19" t="s">
        <v>31</v>
      </c>
      <c r="I6" s="31">
        <v>64</v>
      </c>
      <c r="J6" s="39"/>
      <c r="K6" s="39"/>
      <c r="M6" s="53" t="s">
        <v>0</v>
      </c>
      <c r="N6" s="54">
        <f>K17</f>
        <v>13.550000000000182</v>
      </c>
      <c r="P6" s="48">
        <v>45</v>
      </c>
      <c r="Q6" s="49">
        <f>I1</f>
        <v>61</v>
      </c>
      <c r="R6" s="68">
        <f>I12</f>
        <v>60</v>
      </c>
      <c r="S6" s="11">
        <f>I25</f>
        <v>3.4898045610715793</v>
      </c>
      <c r="T6" s="11">
        <f>I32</f>
        <v>4.3899451654254129</v>
      </c>
    </row>
    <row r="7" spans="1:20" ht="27" customHeight="1">
      <c r="A7" s="38"/>
      <c r="B7" s="19" t="s">
        <v>20</v>
      </c>
      <c r="C7" s="31">
        <v>90</v>
      </c>
      <c r="D7" s="19" t="s">
        <v>24</v>
      </c>
      <c r="E7" s="31">
        <v>83</v>
      </c>
      <c r="F7" s="19" t="s">
        <v>28</v>
      </c>
      <c r="G7" s="31">
        <v>70</v>
      </c>
      <c r="H7" s="19" t="s">
        <v>32</v>
      </c>
      <c r="I7" s="31">
        <v>61</v>
      </c>
      <c r="J7" s="39"/>
      <c r="K7" s="39"/>
      <c r="M7" s="53" t="s">
        <v>2</v>
      </c>
      <c r="N7" s="72">
        <f>N5/K17</f>
        <v>65.391143911437908</v>
      </c>
      <c r="O7" s="1"/>
    </row>
    <row r="8" spans="1:20" ht="27" customHeight="1">
      <c r="A8" s="38"/>
      <c r="B8" s="19" t="s">
        <v>21</v>
      </c>
      <c r="C8" s="31">
        <v>92</v>
      </c>
      <c r="D8" s="19" t="s">
        <v>76</v>
      </c>
      <c r="E8" s="31">
        <v>81</v>
      </c>
      <c r="F8" s="19" t="s">
        <v>57</v>
      </c>
      <c r="G8" s="31">
        <v>69</v>
      </c>
      <c r="H8" s="19" t="s">
        <v>33</v>
      </c>
      <c r="I8" s="31">
        <v>62</v>
      </c>
      <c r="J8" s="39"/>
      <c r="K8" s="39"/>
      <c r="M8" s="53" t="s">
        <v>19</v>
      </c>
      <c r="N8" s="72">
        <f>FINV(G3,N3,K16)</f>
        <v>3.2388715174535854</v>
      </c>
    </row>
    <row r="9" spans="1:20" ht="27" customHeight="1">
      <c r="A9" s="38"/>
      <c r="B9" s="19" t="s">
        <v>22</v>
      </c>
      <c r="C9" s="31">
        <v>92</v>
      </c>
      <c r="D9" s="19" t="s">
        <v>25</v>
      </c>
      <c r="E9" s="31">
        <v>82</v>
      </c>
      <c r="F9" s="19" t="s">
        <v>29</v>
      </c>
      <c r="G9" s="31">
        <v>62</v>
      </c>
      <c r="H9" s="19" t="s">
        <v>5</v>
      </c>
      <c r="I9" s="31">
        <v>58</v>
      </c>
      <c r="J9" s="39"/>
      <c r="K9" s="39"/>
    </row>
    <row r="10" spans="1:20" ht="27" customHeight="1">
      <c r="A10" s="57"/>
      <c r="B10" s="58" t="s">
        <v>23</v>
      </c>
      <c r="C10" s="14">
        <v>83</v>
      </c>
      <c r="D10" s="58" t="s">
        <v>26</v>
      </c>
      <c r="E10" s="14">
        <v>87</v>
      </c>
      <c r="F10" s="58" t="s">
        <v>30</v>
      </c>
      <c r="G10" s="14">
        <v>70</v>
      </c>
      <c r="H10" s="58" t="s">
        <v>34</v>
      </c>
      <c r="I10" s="14">
        <v>55</v>
      </c>
      <c r="J10" s="59"/>
      <c r="K10" s="59"/>
    </row>
    <row r="11" spans="1:20" ht="27" customHeight="1">
      <c r="A11" s="40" t="s">
        <v>77</v>
      </c>
      <c r="B11" s="19" t="s">
        <v>78</v>
      </c>
      <c r="C11" s="31">
        <f>SUM(C6:C10)</f>
        <v>444</v>
      </c>
      <c r="D11" s="19" t="s">
        <v>79</v>
      </c>
      <c r="E11" s="31">
        <f>SUM(E6:E10)</f>
        <v>420</v>
      </c>
      <c r="F11" s="19" t="s">
        <v>80</v>
      </c>
      <c r="G11" s="31">
        <f>SUM(G6:G10)</f>
        <v>345</v>
      </c>
      <c r="H11" s="19" t="s">
        <v>81</v>
      </c>
      <c r="I11" s="31">
        <f>SUM(I6:I10)</f>
        <v>300</v>
      </c>
      <c r="J11" s="19" t="s">
        <v>82</v>
      </c>
      <c r="K11" s="21">
        <f>SUM(C11:I11)</f>
        <v>1509</v>
      </c>
    </row>
    <row r="12" spans="1:20" ht="27" customHeight="1">
      <c r="A12" s="40" t="s">
        <v>83</v>
      </c>
      <c r="B12" s="19" t="s">
        <v>84</v>
      </c>
      <c r="C12" s="37">
        <f>C11/C14</f>
        <v>88.8</v>
      </c>
      <c r="D12" s="19" t="s">
        <v>85</v>
      </c>
      <c r="E12" s="37">
        <f>E11/E14</f>
        <v>84</v>
      </c>
      <c r="F12" s="19" t="s">
        <v>86</v>
      </c>
      <c r="G12" s="37">
        <f>G11/G14</f>
        <v>69</v>
      </c>
      <c r="H12" s="19" t="s">
        <v>6</v>
      </c>
      <c r="I12" s="37">
        <f>I11/I14</f>
        <v>60</v>
      </c>
      <c r="J12" s="19"/>
      <c r="K12" s="20"/>
    </row>
    <row r="13" spans="1:20" ht="27" customHeight="1">
      <c r="A13" s="27"/>
      <c r="B13" s="9"/>
      <c r="C13" s="27"/>
      <c r="D13" s="27"/>
      <c r="E13" s="27"/>
      <c r="F13" s="27"/>
      <c r="G13" s="27"/>
      <c r="H13" s="27"/>
      <c r="I13" s="27"/>
      <c r="J13" s="27"/>
      <c r="K13" s="27"/>
    </row>
    <row r="14" spans="1:20" ht="27" customHeight="1">
      <c r="A14" s="27"/>
      <c r="B14" s="9" t="s">
        <v>61</v>
      </c>
      <c r="C14" s="23">
        <f>COUNT(C6:C10)</f>
        <v>5</v>
      </c>
      <c r="D14" s="27"/>
      <c r="E14" s="23">
        <f>COUNT(E6:E10)</f>
        <v>5</v>
      </c>
      <c r="F14" s="27"/>
      <c r="G14" s="23">
        <f>COUNT(G6:G10)</f>
        <v>5</v>
      </c>
      <c r="H14" s="27"/>
      <c r="I14" s="23">
        <f>COUNT(I6:I10)</f>
        <v>5</v>
      </c>
      <c r="J14" s="9" t="s">
        <v>12</v>
      </c>
      <c r="K14" s="41">
        <f>SUM(C14:I14)</f>
        <v>20</v>
      </c>
    </row>
    <row r="15" spans="1:20" ht="27" customHeight="1">
      <c r="A15" s="27"/>
      <c r="B15" s="42" t="s">
        <v>62</v>
      </c>
      <c r="C15" s="29">
        <f>SUMSQ(C6:C10)-C11^2/C14</f>
        <v>58.80000000000291</v>
      </c>
      <c r="D15" s="29"/>
      <c r="E15" s="29">
        <f>SUMSQ(E6:E10)-E11^2/E14</f>
        <v>32</v>
      </c>
      <c r="F15" s="29"/>
      <c r="G15" s="29">
        <f>SUMSQ(G6:G10)-G11^2/G14</f>
        <v>76</v>
      </c>
      <c r="H15" s="29"/>
      <c r="I15" s="29">
        <f>SUMSQ(I6:I10)-I11^2/I14</f>
        <v>50</v>
      </c>
      <c r="J15" s="42" t="s">
        <v>49</v>
      </c>
      <c r="K15" s="28">
        <f>SUM(C15:I15)</f>
        <v>216.80000000000291</v>
      </c>
    </row>
    <row r="16" spans="1:20" ht="27" customHeight="1">
      <c r="A16" s="27"/>
      <c r="B16" s="9" t="s">
        <v>63</v>
      </c>
      <c r="C16" s="23">
        <f>C14-1</f>
        <v>4</v>
      </c>
      <c r="D16" s="27"/>
      <c r="E16" s="23">
        <f>E14-1</f>
        <v>4</v>
      </c>
      <c r="F16" s="27"/>
      <c r="G16" s="23">
        <f>G14-1</f>
        <v>4</v>
      </c>
      <c r="H16" s="27"/>
      <c r="I16" s="23">
        <f>I14-1</f>
        <v>4</v>
      </c>
      <c r="J16" s="9" t="s">
        <v>7</v>
      </c>
      <c r="K16" s="41">
        <f>SUM(C16:I16)</f>
        <v>16</v>
      </c>
    </row>
    <row r="17" spans="1:20" ht="27" customHeight="1">
      <c r="A17" s="27"/>
      <c r="B17" s="9" t="s">
        <v>13</v>
      </c>
      <c r="C17" s="26">
        <f>C15/C16</f>
        <v>14.700000000000728</v>
      </c>
      <c r="D17" s="26"/>
      <c r="E17" s="26">
        <f>E15/E16</f>
        <v>8</v>
      </c>
      <c r="F17" s="26"/>
      <c r="G17" s="26">
        <f>G15/G16</f>
        <v>19</v>
      </c>
      <c r="H17" s="26"/>
      <c r="I17" s="26">
        <f>I15/I16</f>
        <v>12.5</v>
      </c>
      <c r="J17" s="9" t="s">
        <v>8</v>
      </c>
      <c r="K17" s="28">
        <f>SUMPRODUCT(C17:I17,C18:I18)</f>
        <v>13.550000000000182</v>
      </c>
    </row>
    <row r="18" spans="1:20" ht="27" customHeight="1">
      <c r="A18" s="27"/>
      <c r="B18" s="9" t="s">
        <v>45</v>
      </c>
      <c r="C18" s="26">
        <f>C16/$K$16</f>
        <v>0.25</v>
      </c>
      <c r="D18" s="26"/>
      <c r="E18" s="26">
        <f>E16/$K$16</f>
        <v>0.25</v>
      </c>
      <c r="F18" s="26"/>
      <c r="G18" s="26">
        <f>G16/$K$16</f>
        <v>0.25</v>
      </c>
      <c r="H18" s="26"/>
      <c r="I18" s="26">
        <f>I16/$K$16</f>
        <v>0.25</v>
      </c>
      <c r="J18" s="27"/>
      <c r="K18" s="27"/>
    </row>
    <row r="19" spans="1:20" ht="27" customHeight="1">
      <c r="A19" s="27"/>
      <c r="B19" s="9" t="s">
        <v>46</v>
      </c>
      <c r="C19" s="26">
        <f>SQRT(C17)</f>
        <v>3.8340579025362578</v>
      </c>
      <c r="D19" s="26"/>
      <c r="E19" s="26">
        <f>SQRT(E17)</f>
        <v>2.8284271247461903</v>
      </c>
      <c r="F19" s="26"/>
      <c r="G19" s="26">
        <f>SQRT(G17)</f>
        <v>4.358898943540674</v>
      </c>
      <c r="H19" s="26"/>
      <c r="I19" s="26">
        <f>SQRT(I17)</f>
        <v>3.5355339059327378</v>
      </c>
      <c r="J19" s="27"/>
      <c r="K19" s="27"/>
    </row>
    <row r="20" spans="1:20" ht="27" customHeight="1">
      <c r="A20" s="27"/>
      <c r="B20" s="9" t="s">
        <v>47</v>
      </c>
      <c r="C20" s="26">
        <f>C17/C14</f>
        <v>2.9400000000001456</v>
      </c>
      <c r="D20" s="26"/>
      <c r="E20" s="26">
        <f>E17/E14</f>
        <v>1.6</v>
      </c>
      <c r="F20" s="26"/>
      <c r="G20" s="26">
        <f>G17/G14</f>
        <v>3.8</v>
      </c>
      <c r="H20" s="26"/>
      <c r="I20" s="26">
        <f>I17/I14</f>
        <v>2.5</v>
      </c>
      <c r="J20" s="27"/>
      <c r="K20" s="27"/>
    </row>
    <row r="21" spans="1:20" ht="27" customHeight="1" thickBot="1">
      <c r="A21" s="63"/>
      <c r="B21" s="64" t="s">
        <v>48</v>
      </c>
      <c r="C21" s="65">
        <f>SQRT(C20)</f>
        <v>1.7146428199482671</v>
      </c>
      <c r="D21" s="65"/>
      <c r="E21" s="65">
        <f>SQRT(E20)</f>
        <v>1.2649110640673518</v>
      </c>
      <c r="F21" s="65"/>
      <c r="G21" s="65">
        <f>SQRT(G20)</f>
        <v>1.9493588689617927</v>
      </c>
      <c r="H21" s="65"/>
      <c r="I21" s="65">
        <f>SQRT(I20)</f>
        <v>1.5811388300841898</v>
      </c>
      <c r="J21" s="63"/>
      <c r="K21" s="63"/>
    </row>
    <row r="22" spans="1:20" ht="27" customHeight="1" thickTop="1">
      <c r="A22" s="22"/>
      <c r="B22" s="73" t="s">
        <v>9</v>
      </c>
      <c r="C22" s="67"/>
      <c r="D22" s="67"/>
      <c r="E22" s="67"/>
      <c r="F22" s="67"/>
      <c r="G22" s="67"/>
      <c r="H22" s="67"/>
      <c r="I22" s="67"/>
      <c r="J22" s="22"/>
      <c r="K22" s="47"/>
    </row>
    <row r="23" spans="1:20" ht="27" customHeight="1">
      <c r="A23" s="22"/>
      <c r="B23" s="9" t="s">
        <v>18</v>
      </c>
      <c r="C23" s="26">
        <f>SQRT($K$17/C14)</f>
        <v>1.6462077633154439</v>
      </c>
      <c r="D23" s="26"/>
      <c r="E23" s="26">
        <f>SQRT($K$17/E14)</f>
        <v>1.6462077633154439</v>
      </c>
      <c r="F23" s="26"/>
      <c r="G23" s="26">
        <f>SQRT($K$17/G14)</f>
        <v>1.6462077633154439</v>
      </c>
      <c r="H23" s="26"/>
      <c r="I23" s="26">
        <f>SQRT($K$17/I14)</f>
        <v>1.6462077633154439</v>
      </c>
      <c r="J23" s="22"/>
      <c r="K23" s="22"/>
    </row>
    <row r="24" spans="1:20" ht="27" customHeight="1">
      <c r="A24" s="22"/>
      <c r="B24" s="9" t="s">
        <v>3</v>
      </c>
      <c r="C24" s="26">
        <f>TINV(1-$I$3,$K$16)</f>
        <v>2.119905299221255</v>
      </c>
      <c r="D24" s="27"/>
      <c r="E24" s="26">
        <f>TINV(1-$I$3,$K$16)</f>
        <v>2.119905299221255</v>
      </c>
      <c r="F24" s="27"/>
      <c r="G24" s="26">
        <f>TINV(1-$I$3,$K$16)</f>
        <v>2.119905299221255</v>
      </c>
      <c r="H24" s="27"/>
      <c r="I24" s="26">
        <f>TINV(1-$I$3,$K$16)</f>
        <v>2.119905299221255</v>
      </c>
      <c r="J24" s="22"/>
      <c r="K24" s="22"/>
    </row>
    <row r="25" spans="1:20" ht="27" customHeight="1">
      <c r="A25" s="22"/>
      <c r="B25" s="10" t="s">
        <v>10</v>
      </c>
      <c r="C25" s="30">
        <f>C23*C24</f>
        <v>3.4898045610715793</v>
      </c>
      <c r="D25" s="30"/>
      <c r="E25" s="30">
        <f>E23*E24</f>
        <v>3.4898045610715793</v>
      </c>
      <c r="F25" s="30"/>
      <c r="G25" s="30">
        <f>G23*G24</f>
        <v>3.4898045610715793</v>
      </c>
      <c r="H25" s="30"/>
      <c r="I25" s="30">
        <f>I23*I24</f>
        <v>3.4898045610715793</v>
      </c>
      <c r="J25" s="22"/>
      <c r="K25" s="22"/>
    </row>
    <row r="26" spans="1:20" ht="27" customHeight="1">
      <c r="A26" s="22"/>
      <c r="B26" s="9" t="s">
        <v>72</v>
      </c>
      <c r="C26" s="26">
        <f>C12+C25</f>
        <v>92.289804561071577</v>
      </c>
      <c r="D26" s="27"/>
      <c r="E26" s="26">
        <f>E12+E25</f>
        <v>87.48980456107158</v>
      </c>
      <c r="F26" s="27"/>
      <c r="G26" s="26">
        <f>G12+G25</f>
        <v>72.48980456107158</v>
      </c>
      <c r="H26" s="27"/>
      <c r="I26" s="26">
        <f>I12+I25</f>
        <v>63.48980456107158</v>
      </c>
      <c r="J26" s="22"/>
      <c r="K26" s="22"/>
    </row>
    <row r="27" spans="1:20" ht="27" customHeight="1" thickBot="1">
      <c r="A27" s="66"/>
      <c r="B27" s="64" t="s">
        <v>73</v>
      </c>
      <c r="C27" s="65">
        <f>C12-C25</f>
        <v>85.310195438928417</v>
      </c>
      <c r="D27" s="63"/>
      <c r="E27" s="65">
        <f>E12-E25</f>
        <v>80.51019543892842</v>
      </c>
      <c r="F27" s="63"/>
      <c r="G27" s="65">
        <f>G12-G25</f>
        <v>65.51019543892842</v>
      </c>
      <c r="H27" s="63"/>
      <c r="I27" s="65">
        <f>I12-I25</f>
        <v>56.51019543892842</v>
      </c>
      <c r="J27" s="66"/>
      <c r="K27" s="66"/>
    </row>
    <row r="28" spans="1:20" ht="27" customHeight="1" thickTop="1">
      <c r="A28" s="22"/>
      <c r="B28" s="73" t="s">
        <v>14</v>
      </c>
      <c r="C28" s="67"/>
      <c r="D28" s="67"/>
      <c r="E28" s="67"/>
      <c r="F28" s="67"/>
      <c r="G28" s="67"/>
      <c r="H28" s="67"/>
      <c r="I28" s="67"/>
      <c r="J28" s="22"/>
      <c r="K28" s="22"/>
    </row>
    <row r="29" spans="1:20" ht="27" customHeight="1">
      <c r="A29" s="22"/>
      <c r="B29" s="9" t="s">
        <v>15</v>
      </c>
      <c r="C29" s="26">
        <f>C19</f>
        <v>3.8340579025362578</v>
      </c>
      <c r="D29" s="26"/>
      <c r="E29" s="26">
        <f>E19</f>
        <v>2.8284271247461903</v>
      </c>
      <c r="F29" s="26"/>
      <c r="G29" s="26">
        <f>G19</f>
        <v>4.358898943540674</v>
      </c>
      <c r="H29" s="26"/>
      <c r="I29" s="26">
        <f>I19</f>
        <v>3.5355339059327378</v>
      </c>
      <c r="J29" s="22"/>
      <c r="K29" s="22"/>
    </row>
    <row r="30" spans="1:20" ht="27" customHeight="1">
      <c r="A30" s="22"/>
      <c r="B30" s="9" t="s">
        <v>16</v>
      </c>
      <c r="C30" s="26">
        <f>C29/SQRT(C14)</f>
        <v>1.7146428199482671</v>
      </c>
      <c r="D30" s="26"/>
      <c r="E30" s="26">
        <f>E29/SQRT(E14)</f>
        <v>1.2649110640673518</v>
      </c>
      <c r="F30" s="26"/>
      <c r="G30" s="26">
        <f>G29/SQRT(G14)</f>
        <v>1.9493588689617929</v>
      </c>
      <c r="H30" s="26"/>
      <c r="I30" s="26">
        <f>I29/SQRT(I14)</f>
        <v>1.5811388300841895</v>
      </c>
      <c r="J30" s="22"/>
      <c r="K30" s="22"/>
      <c r="M30" s="25" t="s">
        <v>38</v>
      </c>
      <c r="N30" s="6"/>
      <c r="O30" s="6"/>
      <c r="P30" s="6"/>
      <c r="Q30" s="6"/>
      <c r="R30" s="6"/>
      <c r="S30" s="22"/>
      <c r="T30" s="22"/>
    </row>
    <row r="31" spans="1:20" ht="27" customHeight="1">
      <c r="A31" s="22"/>
      <c r="B31" s="9" t="s">
        <v>3</v>
      </c>
      <c r="C31" s="26">
        <f>TINV(1-$I$3,C16)</f>
        <v>2.776445105197793</v>
      </c>
      <c r="D31" s="26"/>
      <c r="E31" s="26">
        <f>TINV(1-$I$3,E16)</f>
        <v>2.776445105197793</v>
      </c>
      <c r="F31" s="26"/>
      <c r="G31" s="26">
        <f>TINV(1-$I$3,G16)</f>
        <v>2.776445105197793</v>
      </c>
      <c r="H31" s="26"/>
      <c r="I31" s="26">
        <f>TINV(1-$I$3,I16)</f>
        <v>2.776445105197793</v>
      </c>
      <c r="J31" s="22"/>
      <c r="K31" s="22"/>
      <c r="M31" s="45" t="s">
        <v>39</v>
      </c>
      <c r="N31" s="46" t="s">
        <v>40</v>
      </c>
      <c r="O31" s="46" t="s">
        <v>41</v>
      </c>
      <c r="P31" s="46" t="s">
        <v>42</v>
      </c>
      <c r="Q31" s="51" t="s">
        <v>44</v>
      </c>
      <c r="R31" s="51" t="s">
        <v>56</v>
      </c>
      <c r="S31" s="52" t="s">
        <v>1</v>
      </c>
      <c r="T31" s="22"/>
    </row>
    <row r="32" spans="1:20" ht="27" customHeight="1">
      <c r="A32" s="22"/>
      <c r="B32" s="10" t="s">
        <v>17</v>
      </c>
      <c r="C32" s="30">
        <f>C30*C31</f>
        <v>4.7606116646079064</v>
      </c>
      <c r="D32" s="30"/>
      <c r="E32" s="30">
        <f>E30*E31</f>
        <v>3.5119561323403308</v>
      </c>
      <c r="F32" s="30"/>
      <c r="G32" s="30">
        <f>G30*G31</f>
        <v>5.4122878900028759</v>
      </c>
      <c r="H32" s="30"/>
      <c r="I32" s="30">
        <f>I30*I31</f>
        <v>4.3899451654254129</v>
      </c>
      <c r="J32" s="22"/>
      <c r="K32" s="22"/>
      <c r="M32" s="7" t="s">
        <v>87</v>
      </c>
      <c r="N32" s="8">
        <f>C3-1</f>
        <v>3</v>
      </c>
      <c r="O32" s="7">
        <f>SUMSQ(C11:I11)/E3-K11^2/K14</f>
        <v>2658.1499999999942</v>
      </c>
      <c r="P32" s="7">
        <f>O32/N32</f>
        <v>886.04999999999802</v>
      </c>
      <c r="Q32" s="71">
        <f>P32/P33</f>
        <v>65.391143911438093</v>
      </c>
      <c r="R32" s="71">
        <f>FINV(G3,N32,N33)</f>
        <v>3.2388715174535854</v>
      </c>
      <c r="S32" s="11" t="str">
        <f>IF(Q32&gt;R32,"Reject", "Don't reject")</f>
        <v>Reject</v>
      </c>
      <c r="T32" s="22"/>
    </row>
    <row r="33" spans="1:20" ht="27" customHeight="1">
      <c r="A33" s="22"/>
      <c r="B33" s="9" t="s">
        <v>72</v>
      </c>
      <c r="C33" s="29">
        <f>C12+C32</f>
        <v>93.560611664607904</v>
      </c>
      <c r="D33" s="29"/>
      <c r="E33" s="29">
        <f>E12+E32</f>
        <v>87.51195613234033</v>
      </c>
      <c r="F33" s="29"/>
      <c r="G33" s="29">
        <f>G12+G32</f>
        <v>74.412287890002872</v>
      </c>
      <c r="H33" s="29"/>
      <c r="I33" s="29">
        <f>I12+I32</f>
        <v>64.389945165425416</v>
      </c>
      <c r="J33" s="22"/>
      <c r="K33" s="22"/>
      <c r="M33" s="7" t="s">
        <v>88</v>
      </c>
      <c r="N33" s="8">
        <f>C3*(E3-1)</f>
        <v>16</v>
      </c>
      <c r="O33" s="7">
        <f>SUMSQ(C6:I10)-SUMSQ(C11:I11)/E3</f>
        <v>216.80000000000291</v>
      </c>
      <c r="P33" s="7">
        <f>O33/N33</f>
        <v>13.550000000000182</v>
      </c>
      <c r="Q33" s="7"/>
      <c r="R33" s="7"/>
      <c r="S33" s="22"/>
      <c r="T33" s="22"/>
    </row>
    <row r="34" spans="1:20" ht="27" customHeight="1">
      <c r="A34" s="22"/>
      <c r="B34" s="9" t="s">
        <v>73</v>
      </c>
      <c r="C34" s="29">
        <f>C12-C32</f>
        <v>84.03938833539209</v>
      </c>
      <c r="D34" s="29"/>
      <c r="E34" s="29">
        <f>E12-E32</f>
        <v>80.48804386765967</v>
      </c>
      <c r="F34" s="29"/>
      <c r="G34" s="29">
        <f>G12-G32</f>
        <v>63.587712109997128</v>
      </c>
      <c r="H34" s="29"/>
      <c r="I34" s="29">
        <f>I12-I32</f>
        <v>55.610054834574584</v>
      </c>
      <c r="J34" s="22"/>
      <c r="K34" s="22"/>
      <c r="M34" s="25" t="s">
        <v>89</v>
      </c>
      <c r="N34" s="24">
        <f>N32+N33</f>
        <v>19</v>
      </c>
      <c r="O34" s="25">
        <f>O32+O33</f>
        <v>2874.9499999999971</v>
      </c>
      <c r="P34" s="25"/>
      <c r="Q34" s="25"/>
      <c r="R34" s="25"/>
      <c r="S34" s="22"/>
      <c r="T34" s="22"/>
    </row>
    <row r="37" spans="1:20" ht="27" customHeight="1">
      <c r="B37" s="1"/>
      <c r="C37" s="1"/>
    </row>
    <row r="38" spans="1:20" ht="27" customHeight="1">
      <c r="B38" s="1"/>
      <c r="C38" s="74"/>
    </row>
    <row r="39" spans="1:20" ht="27" customHeight="1">
      <c r="B39" s="1"/>
      <c r="C39" s="77"/>
    </row>
    <row r="40" spans="1:20" ht="27" customHeight="1">
      <c r="B40" s="1"/>
      <c r="C40" s="1"/>
    </row>
    <row r="41" spans="1:20" ht="27" customHeight="1">
      <c r="B41" s="1"/>
      <c r="C41" s="1"/>
    </row>
    <row r="42" spans="1:20" ht="27" customHeight="1">
      <c r="B42" s="1"/>
      <c r="C42" s="1"/>
    </row>
    <row r="50" spans="2:11" ht="27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5">
    <mergeCell ref="B4:I4"/>
    <mergeCell ref="B5:C5"/>
    <mergeCell ref="D5:E5"/>
    <mergeCell ref="F5:G5"/>
    <mergeCell ref="H5:I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76" zoomScaleNormal="76" zoomScalePageLayoutView="76" workbookViewId="0">
      <selection activeCell="Q28" sqref="Q28"/>
    </sheetView>
  </sheetViews>
  <sheetFormatPr baseColWidth="10" defaultRowHeight="27" customHeight="1" x14ac:dyDescent="0"/>
  <cols>
    <col min="1" max="9" width="8.19921875" style="2" customWidth="1"/>
    <col min="10" max="11" width="6.296875" style="2" customWidth="1"/>
    <col min="12" max="12" width="3.09765625" style="2" customWidth="1"/>
    <col min="13" max="13" width="14" style="2" customWidth="1"/>
    <col min="14" max="14" width="10.69921875" style="2"/>
    <col min="15" max="15" width="9.3984375" style="2" customWidth="1"/>
    <col min="16" max="17" width="10.69921875" style="2"/>
    <col min="18" max="20" width="9.8984375" style="2" customWidth="1"/>
    <col min="21" max="21" width="10.59765625" style="2" customWidth="1"/>
    <col min="22" max="22" width="5.09765625" style="2" customWidth="1"/>
    <col min="23" max="23" width="10.69921875" style="2" customWidth="1"/>
    <col min="24" max="16384" width="10.69921875" style="2"/>
  </cols>
  <sheetData>
    <row r="1" spans="1:20" ht="27" customHeight="1">
      <c r="A1" s="50"/>
      <c r="B1" s="15" t="s">
        <v>91</v>
      </c>
      <c r="C1" s="16">
        <v>90</v>
      </c>
      <c r="D1" s="15" t="s">
        <v>65</v>
      </c>
      <c r="E1" s="16">
        <v>80</v>
      </c>
      <c r="F1" s="15" t="s">
        <v>69</v>
      </c>
      <c r="G1" s="16">
        <v>70</v>
      </c>
      <c r="H1" s="15" t="s">
        <v>70</v>
      </c>
      <c r="I1" s="16">
        <v>61</v>
      </c>
      <c r="J1" s="15" t="s">
        <v>70</v>
      </c>
      <c r="K1" s="78">
        <f>AVERAGE(C1,E1,G1,I1)</f>
        <v>75.25</v>
      </c>
    </row>
    <row r="2" spans="1:20" ht="27" customHeight="1">
      <c r="A2" s="50"/>
      <c r="B2" s="12" t="s">
        <v>95</v>
      </c>
      <c r="C2" s="13">
        <f>C1-$K$1</f>
        <v>14.75</v>
      </c>
      <c r="D2" s="12" t="s">
        <v>96</v>
      </c>
      <c r="E2" s="13">
        <f>E1-$K$1</f>
        <v>4.75</v>
      </c>
      <c r="F2" s="12" t="s">
        <v>97</v>
      </c>
      <c r="G2" s="13">
        <f>G1-$K$1</f>
        <v>-5.25</v>
      </c>
      <c r="H2" s="12" t="s">
        <v>98</v>
      </c>
      <c r="I2" s="13">
        <f>I1-$K$1</f>
        <v>-14.25</v>
      </c>
      <c r="J2" s="17"/>
      <c r="K2" s="18"/>
      <c r="M2" s="53" t="s">
        <v>4</v>
      </c>
      <c r="N2" s="72">
        <f ca="1">AVERAGE(C13:I13)</f>
        <v>74.776394861866777</v>
      </c>
      <c r="P2" s="4"/>
      <c r="Q2" s="4"/>
      <c r="R2" s="3" t="s">
        <v>59</v>
      </c>
      <c r="S2" s="4"/>
      <c r="T2" s="4"/>
    </row>
    <row r="3" spans="1:20" ht="27" customHeight="1">
      <c r="A3" s="50"/>
      <c r="B3" s="12" t="s">
        <v>90</v>
      </c>
      <c r="C3" s="13">
        <v>5</v>
      </c>
      <c r="D3" s="12" t="s">
        <v>71</v>
      </c>
      <c r="E3" s="13">
        <f>C3</f>
        <v>5</v>
      </c>
      <c r="F3" s="12" t="s">
        <v>52</v>
      </c>
      <c r="G3" s="13">
        <f>C3</f>
        <v>5</v>
      </c>
      <c r="H3" s="12" t="s">
        <v>53</v>
      </c>
      <c r="I3" s="13">
        <f>C3</f>
        <v>5</v>
      </c>
      <c r="J3" s="50"/>
      <c r="K3" s="50"/>
      <c r="M3" s="53" t="s">
        <v>43</v>
      </c>
      <c r="N3" s="55">
        <f ca="1">SUMSQ(C13:I13)-SUM(C13:I13)^2/C4</f>
        <v>528.40338078093191</v>
      </c>
      <c r="P3" s="60" t="s">
        <v>60</v>
      </c>
      <c r="Q3" s="61" t="s">
        <v>11</v>
      </c>
      <c r="R3" s="62" t="s">
        <v>35</v>
      </c>
      <c r="S3" s="52" t="s">
        <v>36</v>
      </c>
      <c r="T3" s="52" t="s">
        <v>37</v>
      </c>
    </row>
    <row r="4" spans="1:20" ht="27" customHeight="1">
      <c r="A4" s="43"/>
      <c r="B4" s="32" t="s">
        <v>50</v>
      </c>
      <c r="C4" s="34">
        <v>4</v>
      </c>
      <c r="D4" s="32" t="s">
        <v>51</v>
      </c>
      <c r="E4" s="34">
        <v>5</v>
      </c>
      <c r="F4" s="35" t="s">
        <v>67</v>
      </c>
      <c r="G4" s="36">
        <v>0.05</v>
      </c>
      <c r="H4" s="36" t="s">
        <v>58</v>
      </c>
      <c r="I4" s="33">
        <v>0.95</v>
      </c>
      <c r="J4" s="43"/>
      <c r="K4" s="43"/>
      <c r="M4" s="53" t="s">
        <v>93</v>
      </c>
      <c r="N4" s="56">
        <f>C4-1</f>
        <v>3</v>
      </c>
      <c r="P4" s="48">
        <v>1</v>
      </c>
      <c r="Q4" s="49">
        <f>C1</f>
        <v>90</v>
      </c>
      <c r="R4" s="68">
        <f ca="1">C13</f>
        <v>87.357175196628745</v>
      </c>
      <c r="S4" s="11">
        <f ca="1">C26</f>
        <v>5.3425681882099809</v>
      </c>
      <c r="T4" s="11">
        <f ca="1">C33</f>
        <v>6.373936200279406</v>
      </c>
    </row>
    <row r="5" spans="1:20" ht="27" customHeight="1">
      <c r="A5" s="44"/>
      <c r="B5" s="80" t="s">
        <v>54</v>
      </c>
      <c r="C5" s="80"/>
      <c r="D5" s="80"/>
      <c r="E5" s="80"/>
      <c r="F5" s="80"/>
      <c r="G5" s="80"/>
      <c r="H5" s="80"/>
      <c r="I5" s="80"/>
      <c r="J5" s="44"/>
      <c r="K5" s="44"/>
      <c r="M5" s="53" t="s">
        <v>94</v>
      </c>
      <c r="N5" s="55">
        <f ca="1">N3/N4</f>
        <v>176.13446026031065</v>
      </c>
      <c r="P5" s="48">
        <v>15</v>
      </c>
      <c r="Q5" s="49">
        <f>E1</f>
        <v>80</v>
      </c>
      <c r="R5" s="68">
        <f ca="1">E13</f>
        <v>82.81882999043043</v>
      </c>
      <c r="S5" s="11">
        <f ca="1">E26</f>
        <v>5.3425681882099809</v>
      </c>
      <c r="T5" s="11">
        <f ca="1">E33</f>
        <v>6.1427778224493217</v>
      </c>
    </row>
    <row r="6" spans="1:20" ht="27" customHeight="1">
      <c r="A6" s="44"/>
      <c r="B6" s="79" t="s">
        <v>92</v>
      </c>
      <c r="C6" s="80"/>
      <c r="D6" s="79" t="s">
        <v>55</v>
      </c>
      <c r="E6" s="80"/>
      <c r="F6" s="79" t="s">
        <v>74</v>
      </c>
      <c r="G6" s="80"/>
      <c r="H6" s="79" t="s">
        <v>75</v>
      </c>
      <c r="I6" s="80"/>
      <c r="J6" s="44"/>
      <c r="K6" s="44"/>
      <c r="M6" s="76" t="s">
        <v>68</v>
      </c>
      <c r="N6" s="72">
        <f ca="1">N5*E4</f>
        <v>880.67230130155326</v>
      </c>
      <c r="P6" s="48">
        <v>30</v>
      </c>
      <c r="Q6" s="49">
        <f>G1</f>
        <v>70</v>
      </c>
      <c r="R6" s="68">
        <f ca="1">G13</f>
        <v>71.276104041377209</v>
      </c>
      <c r="S6" s="11">
        <f ca="1">G26</f>
        <v>5.3425681882099809</v>
      </c>
      <c r="T6" s="11">
        <f ca="1">G33</f>
        <v>8.1792084028801657</v>
      </c>
    </row>
    <row r="7" spans="1:20" ht="27" customHeight="1">
      <c r="A7" s="38"/>
      <c r="B7" s="19" t="s">
        <v>66</v>
      </c>
      <c r="C7" s="31">
        <f ca="1">$K$1+C$2+NORMINV(RAND(), 0,C$3)</f>
        <v>81.416215780950878</v>
      </c>
      <c r="D7" s="19" t="s">
        <v>64</v>
      </c>
      <c r="E7" s="31">
        <f t="shared" ref="E7:E11" ca="1" si="0">$K$1+E$2+NORMINV(RAND(), 0,E$3)</f>
        <v>78.873325114425441</v>
      </c>
      <c r="F7" s="19" t="s">
        <v>27</v>
      </c>
      <c r="G7" s="31">
        <f t="shared" ref="G7:G11" ca="1" si="1">$K$1+G$2+NORMINV(RAND(), 0,G$3)</f>
        <v>61.117012029251669</v>
      </c>
      <c r="H7" s="19" t="s">
        <v>31</v>
      </c>
      <c r="I7" s="31">
        <f t="shared" ref="I7:I11" ca="1" si="2">$K$1+I$2+NORMINV(RAND(), 0,I$3)</f>
        <v>57.297080108669583</v>
      </c>
      <c r="J7" s="39"/>
      <c r="K7" s="39"/>
      <c r="M7" s="53" t="s">
        <v>0</v>
      </c>
      <c r="N7" s="54">
        <f ca="1">K18</f>
        <v>31.756836353552899</v>
      </c>
      <c r="P7" s="48">
        <v>45</v>
      </c>
      <c r="Q7" s="49">
        <f>I1</f>
        <v>61</v>
      </c>
      <c r="R7" s="68">
        <f ca="1">I13</f>
        <v>57.653470219030716</v>
      </c>
      <c r="S7" s="11">
        <f ca="1">I26</f>
        <v>5.3425681882099809</v>
      </c>
      <c r="T7" s="11">
        <f ca="1">I33</f>
        <v>7.1120722434246524</v>
      </c>
    </row>
    <row r="8" spans="1:20" ht="27" customHeight="1">
      <c r="A8" s="38"/>
      <c r="B8" s="19" t="s">
        <v>20</v>
      </c>
      <c r="C8" s="31">
        <f t="shared" ref="C8:C11" ca="1" si="3">$K$1+C$2+NORMINV(RAND(), 0,C$3)</f>
        <v>87.322813893295219</v>
      </c>
      <c r="D8" s="19" t="s">
        <v>24</v>
      </c>
      <c r="E8" s="31">
        <f t="shared" ca="1" si="0"/>
        <v>78.481040963966237</v>
      </c>
      <c r="F8" s="19" t="s">
        <v>28</v>
      </c>
      <c r="G8" s="31">
        <f t="shared" ca="1" si="1"/>
        <v>72.120199102077365</v>
      </c>
      <c r="H8" s="19" t="s">
        <v>32</v>
      </c>
      <c r="I8" s="31">
        <f t="shared" ca="1" si="2"/>
        <v>58.667640043615116</v>
      </c>
      <c r="J8" s="39"/>
      <c r="K8" s="39"/>
      <c r="M8" s="53" t="s">
        <v>2</v>
      </c>
      <c r="N8" s="72">
        <f ca="1">N6/K18</f>
        <v>27.731739128448329</v>
      </c>
      <c r="O8" s="1"/>
    </row>
    <row r="9" spans="1:20" ht="27" customHeight="1">
      <c r="A9" s="38"/>
      <c r="B9" s="19" t="s">
        <v>21</v>
      </c>
      <c r="C9" s="31">
        <f t="shared" ca="1" si="3"/>
        <v>87.195717912483971</v>
      </c>
      <c r="D9" s="19" t="s">
        <v>76</v>
      </c>
      <c r="E9" s="31">
        <f t="shared" ca="1" si="0"/>
        <v>87.035436347348579</v>
      </c>
      <c r="F9" s="19" t="s">
        <v>57</v>
      </c>
      <c r="G9" s="31">
        <f t="shared" ca="1" si="1"/>
        <v>69.402833923278067</v>
      </c>
      <c r="H9" s="19" t="s">
        <v>33</v>
      </c>
      <c r="I9" s="31">
        <f t="shared" ca="1" si="2"/>
        <v>66.614898733247955</v>
      </c>
      <c r="J9" s="39"/>
      <c r="K9" s="39"/>
      <c r="M9" s="53" t="s">
        <v>19</v>
      </c>
      <c r="N9" s="72">
        <f ca="1">FINV(G4,N4,K17)</f>
        <v>3.2388715174535854</v>
      </c>
    </row>
    <row r="10" spans="1:20" ht="27" customHeight="1">
      <c r="A10" s="38"/>
      <c r="B10" s="19" t="s">
        <v>22</v>
      </c>
      <c r="C10" s="31">
        <f t="shared" ca="1" si="3"/>
        <v>95.487885415469435</v>
      </c>
      <c r="D10" s="19" t="s">
        <v>25</v>
      </c>
      <c r="E10" s="31">
        <f t="shared" ca="1" si="0"/>
        <v>89.180426869824515</v>
      </c>
      <c r="F10" s="19" t="s">
        <v>29</v>
      </c>
      <c r="G10" s="31">
        <f t="shared" ca="1" si="1"/>
        <v>75.537490172318599</v>
      </c>
      <c r="H10" s="19" t="s">
        <v>5</v>
      </c>
      <c r="I10" s="31">
        <f t="shared" ca="1" si="2"/>
        <v>51.519859666348843</v>
      </c>
      <c r="J10" s="39"/>
      <c r="K10" s="39"/>
    </row>
    <row r="11" spans="1:20" ht="27" customHeight="1">
      <c r="A11" s="57"/>
      <c r="B11" s="58" t="s">
        <v>23</v>
      </c>
      <c r="C11" s="14">
        <f t="shared" ca="1" si="3"/>
        <v>85.363242980944207</v>
      </c>
      <c r="D11" s="58" t="s">
        <v>26</v>
      </c>
      <c r="E11" s="14">
        <f t="shared" ca="1" si="0"/>
        <v>80.523920656587336</v>
      </c>
      <c r="F11" s="58" t="s">
        <v>30</v>
      </c>
      <c r="G11" s="14">
        <f t="shared" ca="1" si="1"/>
        <v>78.202984979960306</v>
      </c>
      <c r="H11" s="58" t="s">
        <v>34</v>
      </c>
      <c r="I11" s="14">
        <f t="shared" ca="1" si="2"/>
        <v>54.16787254327204</v>
      </c>
      <c r="J11" s="59"/>
      <c r="K11" s="59"/>
    </row>
    <row r="12" spans="1:20" ht="27" customHeight="1">
      <c r="A12" s="40" t="s">
        <v>77</v>
      </c>
      <c r="B12" s="19" t="s">
        <v>78</v>
      </c>
      <c r="C12" s="31">
        <f ca="1">SUM(C7:C11)</f>
        <v>436.78587598314374</v>
      </c>
      <c r="D12" s="19" t="s">
        <v>79</v>
      </c>
      <c r="E12" s="31">
        <f ca="1">SUM(E7:E11)</f>
        <v>414.09414995215212</v>
      </c>
      <c r="F12" s="19" t="s">
        <v>80</v>
      </c>
      <c r="G12" s="31">
        <f ca="1">SUM(G7:G11)</f>
        <v>356.38052020688605</v>
      </c>
      <c r="H12" s="19" t="s">
        <v>81</v>
      </c>
      <c r="I12" s="31">
        <f ca="1">SUM(I7:I11)</f>
        <v>288.26735109515357</v>
      </c>
      <c r="J12" s="19" t="s">
        <v>82</v>
      </c>
      <c r="K12" s="21">
        <f ca="1">SUM(C12:I12)</f>
        <v>1495.5278972373355</v>
      </c>
    </row>
    <row r="13" spans="1:20" ht="27" customHeight="1">
      <c r="A13" s="40" t="s">
        <v>83</v>
      </c>
      <c r="B13" s="19" t="s">
        <v>84</v>
      </c>
      <c r="C13" s="37">
        <f ca="1">C12/C15</f>
        <v>87.357175196628745</v>
      </c>
      <c r="D13" s="19" t="s">
        <v>85</v>
      </c>
      <c r="E13" s="37">
        <f ca="1">E12/E15</f>
        <v>82.81882999043043</v>
      </c>
      <c r="F13" s="19" t="s">
        <v>86</v>
      </c>
      <c r="G13" s="37">
        <f ca="1">G12/G15</f>
        <v>71.276104041377209</v>
      </c>
      <c r="H13" s="19" t="s">
        <v>6</v>
      </c>
      <c r="I13" s="37">
        <f ca="1">I12/I15</f>
        <v>57.653470219030716</v>
      </c>
      <c r="J13" s="19"/>
      <c r="K13" s="20"/>
    </row>
    <row r="14" spans="1:20" ht="27" customHeight="1">
      <c r="A14" s="27"/>
      <c r="B14" s="9"/>
      <c r="C14" s="27"/>
      <c r="D14" s="27"/>
      <c r="E14" s="27"/>
      <c r="F14" s="27"/>
      <c r="G14" s="27"/>
      <c r="H14" s="27"/>
      <c r="I14" s="27"/>
      <c r="J14" s="27"/>
      <c r="K14" s="27"/>
    </row>
    <row r="15" spans="1:20" ht="27" customHeight="1">
      <c r="A15" s="27"/>
      <c r="B15" s="9" t="s">
        <v>51</v>
      </c>
      <c r="C15" s="23">
        <f ca="1">COUNT(C7:C11)</f>
        <v>5</v>
      </c>
      <c r="D15" s="27"/>
      <c r="E15" s="23">
        <f ca="1">COUNT(E7:E11)</f>
        <v>5</v>
      </c>
      <c r="F15" s="27"/>
      <c r="G15" s="23">
        <f ca="1">COUNT(G7:G11)</f>
        <v>5</v>
      </c>
      <c r="H15" s="27"/>
      <c r="I15" s="23">
        <f ca="1">COUNT(I7:I11)</f>
        <v>5</v>
      </c>
      <c r="J15" s="9" t="s">
        <v>12</v>
      </c>
      <c r="K15" s="41">
        <f ca="1">SUM(C15:I15)</f>
        <v>20</v>
      </c>
    </row>
    <row r="16" spans="1:20" ht="27" customHeight="1">
      <c r="A16" s="27"/>
      <c r="B16" s="42" t="s">
        <v>62</v>
      </c>
      <c r="C16" s="29">
        <f ca="1">SUMSQ(C7:C11)-C12^2/C15</f>
        <v>105.40646227599791</v>
      </c>
      <c r="D16" s="29"/>
      <c r="E16" s="29">
        <f ca="1">SUMSQ(E7:E11)-E12^2/E15</f>
        <v>97.899715240368096</v>
      </c>
      <c r="F16" s="29"/>
      <c r="G16" s="29">
        <f ca="1">SUMSQ(G7:G11)-G12^2/G15</f>
        <v>173.56987921197288</v>
      </c>
      <c r="H16" s="29"/>
      <c r="I16" s="29">
        <f ca="1">SUMSQ(I7:I11)-I12^2/I15</f>
        <v>131.2333249285075</v>
      </c>
      <c r="J16" s="42" t="s">
        <v>49</v>
      </c>
      <c r="K16" s="28">
        <f ca="1">SUM(C16:I16)</f>
        <v>508.10938165684638</v>
      </c>
    </row>
    <row r="17" spans="1:20" ht="27" customHeight="1">
      <c r="A17" s="27"/>
      <c r="B17" s="9" t="s">
        <v>63</v>
      </c>
      <c r="C17" s="23">
        <f ca="1">C15-1</f>
        <v>4</v>
      </c>
      <c r="D17" s="27"/>
      <c r="E17" s="23">
        <f ca="1">E15-1</f>
        <v>4</v>
      </c>
      <c r="F17" s="27"/>
      <c r="G17" s="23">
        <f ca="1">G15-1</f>
        <v>4</v>
      </c>
      <c r="H17" s="27"/>
      <c r="I17" s="23">
        <f ca="1">I15-1</f>
        <v>4</v>
      </c>
      <c r="J17" s="9" t="s">
        <v>7</v>
      </c>
      <c r="K17" s="41">
        <f ca="1">SUM(C17:I17)</f>
        <v>16</v>
      </c>
    </row>
    <row r="18" spans="1:20" ht="27" customHeight="1">
      <c r="A18" s="27"/>
      <c r="B18" s="9" t="s">
        <v>13</v>
      </c>
      <c r="C18" s="26">
        <f ca="1">C16/C17</f>
        <v>26.351615568999478</v>
      </c>
      <c r="D18" s="26"/>
      <c r="E18" s="26">
        <f ca="1">E16/E17</f>
        <v>24.474928810092024</v>
      </c>
      <c r="F18" s="26"/>
      <c r="G18" s="26">
        <f ca="1">G16/G17</f>
        <v>43.392469802993219</v>
      </c>
      <c r="H18" s="26"/>
      <c r="I18" s="26">
        <f ca="1">I16/I17</f>
        <v>32.808331232126875</v>
      </c>
      <c r="J18" s="9" t="s">
        <v>8</v>
      </c>
      <c r="K18" s="28">
        <f ca="1">SUMPRODUCT(C18:I18,C19:I19)</f>
        <v>31.756836353552899</v>
      </c>
    </row>
    <row r="19" spans="1:20" ht="27" customHeight="1">
      <c r="A19" s="27"/>
      <c r="B19" s="9" t="s">
        <v>45</v>
      </c>
      <c r="C19" s="26">
        <f ca="1">C17/$K$17</f>
        <v>0.25</v>
      </c>
      <c r="D19" s="26"/>
      <c r="E19" s="26">
        <f ca="1">E17/$K$17</f>
        <v>0.25</v>
      </c>
      <c r="F19" s="26"/>
      <c r="G19" s="26">
        <f ca="1">G17/$K$17</f>
        <v>0.25</v>
      </c>
      <c r="H19" s="26"/>
      <c r="I19" s="26">
        <f ca="1">I17/$K$17</f>
        <v>0.25</v>
      </c>
      <c r="J19" s="27"/>
      <c r="K19" s="27"/>
    </row>
    <row r="20" spans="1:20" ht="27" customHeight="1">
      <c r="A20" s="27"/>
      <c r="B20" s="9" t="s">
        <v>46</v>
      </c>
      <c r="C20" s="26">
        <f ca="1">SQRT(C18)</f>
        <v>5.1333824686067837</v>
      </c>
      <c r="D20" s="26"/>
      <c r="E20" s="26">
        <f ca="1">SQRT(E18)</f>
        <v>4.9472142474418899</v>
      </c>
      <c r="F20" s="26"/>
      <c r="G20" s="26">
        <f ca="1">SQRT(G18)</f>
        <v>6.5872960919479864</v>
      </c>
      <c r="H20" s="26"/>
      <c r="I20" s="26">
        <f ca="1">SQRT(I18)</f>
        <v>5.7278557272444353</v>
      </c>
      <c r="J20" s="27"/>
      <c r="K20" s="27"/>
    </row>
    <row r="21" spans="1:20" ht="27" customHeight="1">
      <c r="A21" s="27"/>
      <c r="B21" s="9" t="s">
        <v>47</v>
      </c>
      <c r="C21" s="26">
        <f ca="1">C18/C15</f>
        <v>5.2703231137998952</v>
      </c>
      <c r="D21" s="26"/>
      <c r="E21" s="26">
        <f ca="1">E18/E15</f>
        <v>4.894985762018405</v>
      </c>
      <c r="F21" s="26"/>
      <c r="G21" s="26">
        <f ca="1">G18/G15</f>
        <v>8.6784939605986438</v>
      </c>
      <c r="H21" s="26"/>
      <c r="I21" s="26">
        <f ca="1">I18/I15</f>
        <v>6.561666246425375</v>
      </c>
      <c r="J21" s="27"/>
      <c r="K21" s="27"/>
    </row>
    <row r="22" spans="1:20" ht="27" customHeight="1" thickBot="1">
      <c r="A22" s="63"/>
      <c r="B22" s="64" t="s">
        <v>48</v>
      </c>
      <c r="C22" s="65">
        <f ca="1">SQRT(C21)</f>
        <v>2.2957184308620895</v>
      </c>
      <c r="D22" s="65"/>
      <c r="E22" s="65">
        <f ca="1">SQRT(E21)</f>
        <v>2.212461471307106</v>
      </c>
      <c r="F22" s="65"/>
      <c r="G22" s="65">
        <f ca="1">SQRT(G21)</f>
        <v>2.9459283699028807</v>
      </c>
      <c r="H22" s="65"/>
      <c r="I22" s="65">
        <f ca="1">SQRT(I21)</f>
        <v>2.56157495428601</v>
      </c>
      <c r="J22" s="63"/>
      <c r="K22" s="63"/>
    </row>
    <row r="23" spans="1:20" ht="27" customHeight="1" thickTop="1">
      <c r="A23" s="22"/>
      <c r="B23" s="73" t="s">
        <v>9</v>
      </c>
      <c r="C23" s="67"/>
      <c r="D23" s="67"/>
      <c r="E23" s="67"/>
      <c r="F23" s="67"/>
      <c r="G23" s="67"/>
      <c r="H23" s="67"/>
      <c r="I23" s="67"/>
      <c r="J23" s="22"/>
      <c r="K23" s="47"/>
    </row>
    <row r="24" spans="1:20" ht="27" customHeight="1">
      <c r="A24" s="22"/>
      <c r="B24" s="9" t="s">
        <v>18</v>
      </c>
      <c r="C24" s="26">
        <f ca="1">SQRT($K$18/C15)</f>
        <v>2.5201919114842384</v>
      </c>
      <c r="D24" s="26"/>
      <c r="E24" s="26">
        <f ca="1">SQRT($K$18/E15)</f>
        <v>2.5201919114842384</v>
      </c>
      <c r="F24" s="26"/>
      <c r="G24" s="26">
        <f ca="1">SQRT($K$18/G15)</f>
        <v>2.5201919114842384</v>
      </c>
      <c r="H24" s="26"/>
      <c r="I24" s="26">
        <f ca="1">SQRT($K$18/I15)</f>
        <v>2.5201919114842384</v>
      </c>
      <c r="J24" s="22"/>
      <c r="K24" s="22"/>
    </row>
    <row r="25" spans="1:20" ht="27" customHeight="1">
      <c r="A25" s="22"/>
      <c r="B25" s="9" t="s">
        <v>3</v>
      </c>
      <c r="C25" s="26">
        <f ca="1">TINV(1-$I$4,$K$17)</f>
        <v>2.119905299221255</v>
      </c>
      <c r="D25" s="27"/>
      <c r="E25" s="26">
        <f ca="1">TINV(1-$I$4,$K$17)</f>
        <v>2.119905299221255</v>
      </c>
      <c r="F25" s="27"/>
      <c r="G25" s="26">
        <f ca="1">TINV(1-$I$4,$K$17)</f>
        <v>2.119905299221255</v>
      </c>
      <c r="H25" s="27"/>
      <c r="I25" s="26">
        <f ca="1">TINV(1-$I$4,$K$17)</f>
        <v>2.119905299221255</v>
      </c>
      <c r="J25" s="22"/>
      <c r="K25" s="22"/>
    </row>
    <row r="26" spans="1:20" ht="27" customHeight="1">
      <c r="A26" s="22"/>
      <c r="B26" s="10" t="s">
        <v>10</v>
      </c>
      <c r="C26" s="30">
        <f ca="1">C24*C25</f>
        <v>5.3425681882099809</v>
      </c>
      <c r="D26" s="30"/>
      <c r="E26" s="30">
        <f ca="1">E24*E25</f>
        <v>5.3425681882099809</v>
      </c>
      <c r="F26" s="30"/>
      <c r="G26" s="30">
        <f ca="1">G24*G25</f>
        <v>5.3425681882099809</v>
      </c>
      <c r="H26" s="30"/>
      <c r="I26" s="30">
        <f ca="1">I24*I25</f>
        <v>5.3425681882099809</v>
      </c>
      <c r="J26" s="22"/>
      <c r="K26" s="22"/>
    </row>
    <row r="27" spans="1:20" ht="27" customHeight="1">
      <c r="A27" s="22"/>
      <c r="B27" s="9" t="s">
        <v>72</v>
      </c>
      <c r="C27" s="26">
        <f ca="1">C13+C26</f>
        <v>92.699743384838726</v>
      </c>
      <c r="D27" s="27"/>
      <c r="E27" s="26">
        <f ca="1">E13+E26</f>
        <v>88.161398178640411</v>
      </c>
      <c r="F27" s="27"/>
      <c r="G27" s="26">
        <f ca="1">G13+G26</f>
        <v>76.61867222958719</v>
      </c>
      <c r="H27" s="27"/>
      <c r="I27" s="26">
        <f ca="1">I13+I26</f>
        <v>62.996038407240697</v>
      </c>
      <c r="J27" s="22"/>
      <c r="K27" s="22"/>
    </row>
    <row r="28" spans="1:20" ht="27" customHeight="1" thickBot="1">
      <c r="A28" s="66"/>
      <c r="B28" s="64" t="s">
        <v>73</v>
      </c>
      <c r="C28" s="65">
        <f ca="1">C13-C26</f>
        <v>82.014607008418764</v>
      </c>
      <c r="D28" s="63"/>
      <c r="E28" s="65">
        <f ca="1">E13-E26</f>
        <v>77.476261802220449</v>
      </c>
      <c r="F28" s="63"/>
      <c r="G28" s="65">
        <f ca="1">G13-G26</f>
        <v>65.933535853167228</v>
      </c>
      <c r="H28" s="63"/>
      <c r="I28" s="65">
        <f ca="1">I13-I26</f>
        <v>52.310902030820735</v>
      </c>
      <c r="J28" s="66"/>
      <c r="K28" s="66"/>
    </row>
    <row r="29" spans="1:20" ht="27" customHeight="1" thickTop="1">
      <c r="A29" s="22"/>
      <c r="B29" s="73" t="s">
        <v>14</v>
      </c>
      <c r="C29" s="67"/>
      <c r="D29" s="67"/>
      <c r="E29" s="67"/>
      <c r="F29" s="67"/>
      <c r="G29" s="67"/>
      <c r="H29" s="67"/>
      <c r="I29" s="67"/>
      <c r="J29" s="22"/>
      <c r="K29" s="22"/>
    </row>
    <row r="30" spans="1:20" ht="27" customHeight="1">
      <c r="A30" s="22"/>
      <c r="B30" s="9" t="s">
        <v>15</v>
      </c>
      <c r="C30" s="26">
        <f ca="1">C20</f>
        <v>5.1333824686067837</v>
      </c>
      <c r="D30" s="26"/>
      <c r="E30" s="26">
        <f ca="1">E20</f>
        <v>4.9472142474418899</v>
      </c>
      <c r="F30" s="26"/>
      <c r="G30" s="26">
        <f ca="1">G20</f>
        <v>6.5872960919479864</v>
      </c>
      <c r="H30" s="26"/>
      <c r="I30" s="26">
        <f ca="1">I20</f>
        <v>5.7278557272444353</v>
      </c>
      <c r="J30" s="22"/>
      <c r="K30" s="22"/>
    </row>
    <row r="31" spans="1:20" ht="27" customHeight="1">
      <c r="A31" s="22"/>
      <c r="B31" s="9" t="s">
        <v>16</v>
      </c>
      <c r="C31" s="26">
        <f ca="1">C30/SQRT(C15)</f>
        <v>2.2957184308620895</v>
      </c>
      <c r="D31" s="26"/>
      <c r="E31" s="26">
        <f ca="1">E30/SQRT(E15)</f>
        <v>2.212461471307106</v>
      </c>
      <c r="F31" s="26"/>
      <c r="G31" s="26">
        <f ca="1">G30/SQRT(G15)</f>
        <v>2.9459283699028802</v>
      </c>
      <c r="H31" s="26"/>
      <c r="I31" s="26">
        <f ca="1">I30/SQRT(I15)</f>
        <v>2.56157495428601</v>
      </c>
      <c r="J31" s="22"/>
      <c r="K31" s="22"/>
      <c r="M31" s="25" t="s">
        <v>38</v>
      </c>
      <c r="N31" s="6"/>
      <c r="O31" s="6"/>
      <c r="P31" s="6"/>
      <c r="Q31" s="6"/>
      <c r="R31" s="6"/>
      <c r="S31" s="22"/>
      <c r="T31" s="22"/>
    </row>
    <row r="32" spans="1:20" ht="27" customHeight="1">
      <c r="A32" s="22"/>
      <c r="B32" s="9" t="s">
        <v>3</v>
      </c>
      <c r="C32" s="26">
        <f ca="1">TINV(1-$I$4,C17)</f>
        <v>2.776445105197793</v>
      </c>
      <c r="D32" s="26"/>
      <c r="E32" s="26">
        <f ca="1">TINV(1-$I$4,E17)</f>
        <v>2.776445105197793</v>
      </c>
      <c r="F32" s="26"/>
      <c r="G32" s="26">
        <f ca="1">TINV(1-$I$4,G17)</f>
        <v>2.776445105197793</v>
      </c>
      <c r="H32" s="26"/>
      <c r="I32" s="26">
        <f ca="1">TINV(1-$I$4,I17)</f>
        <v>2.776445105197793</v>
      </c>
      <c r="J32" s="22"/>
      <c r="K32" s="22"/>
      <c r="M32" s="45" t="s">
        <v>39</v>
      </c>
      <c r="N32" s="46" t="s">
        <v>40</v>
      </c>
      <c r="O32" s="46" t="s">
        <v>41</v>
      </c>
      <c r="P32" s="46" t="s">
        <v>42</v>
      </c>
      <c r="Q32" s="51" t="s">
        <v>44</v>
      </c>
      <c r="R32" s="51" t="s">
        <v>56</v>
      </c>
      <c r="S32" s="52" t="s">
        <v>1</v>
      </c>
      <c r="T32" s="22"/>
    </row>
    <row r="33" spans="1:20" ht="27" customHeight="1">
      <c r="A33" s="22"/>
      <c r="B33" s="10" t="s">
        <v>17</v>
      </c>
      <c r="C33" s="30">
        <f ca="1">C31*C32</f>
        <v>6.373936200279406</v>
      </c>
      <c r="D33" s="30"/>
      <c r="E33" s="30">
        <f ca="1">E31*E32</f>
        <v>6.1427778224493217</v>
      </c>
      <c r="F33" s="30"/>
      <c r="G33" s="30">
        <f ca="1">G31*G32</f>
        <v>8.1792084028801657</v>
      </c>
      <c r="H33" s="30"/>
      <c r="I33" s="30">
        <f ca="1">I31*I32</f>
        <v>7.1120722434246524</v>
      </c>
      <c r="J33" s="22"/>
      <c r="K33" s="22"/>
      <c r="M33" s="7" t="s">
        <v>87</v>
      </c>
      <c r="N33" s="8">
        <f>C4-1</f>
        <v>3</v>
      </c>
      <c r="O33" s="7">
        <f ca="1">SUMSQ(C12:I12)/E4-K12^2/K15</f>
        <v>2642.0169039046596</v>
      </c>
      <c r="P33" s="7">
        <f ca="1">O33/N33</f>
        <v>880.67230130155315</v>
      </c>
      <c r="Q33" s="71">
        <f ca="1">P33/P34</f>
        <v>27.731739128448325</v>
      </c>
      <c r="R33" s="71">
        <f>FINV(G4,N33,N34)</f>
        <v>3.2388715174535854</v>
      </c>
      <c r="S33" s="11" t="str">
        <f ca="1">IF(Q33&gt;R33,"Reject", "Don't reject")</f>
        <v>Reject</v>
      </c>
      <c r="T33" s="22"/>
    </row>
    <row r="34" spans="1:20" ht="27" customHeight="1">
      <c r="A34" s="22"/>
      <c r="B34" s="9" t="s">
        <v>72</v>
      </c>
      <c r="C34" s="29">
        <f ca="1">C13+C33</f>
        <v>93.731111396908148</v>
      </c>
      <c r="D34" s="29"/>
      <c r="E34" s="29">
        <f ca="1">E13+E33</f>
        <v>88.961607812879748</v>
      </c>
      <c r="F34" s="29"/>
      <c r="G34" s="29">
        <f ca="1">G13+G33</f>
        <v>79.455312444257373</v>
      </c>
      <c r="H34" s="29"/>
      <c r="I34" s="29">
        <f ca="1">I13+I33</f>
        <v>64.765542462455372</v>
      </c>
      <c r="J34" s="22"/>
      <c r="K34" s="22"/>
      <c r="M34" s="7" t="s">
        <v>88</v>
      </c>
      <c r="N34" s="8">
        <f>C4*(E4-1)</f>
        <v>16</v>
      </c>
      <c r="O34" s="7">
        <f ca="1">SUMSQ(C7:I11)-SUMSQ(C12:I12)/E4</f>
        <v>508.10938165684638</v>
      </c>
      <c r="P34" s="7">
        <f ca="1">O34/N34</f>
        <v>31.756836353552899</v>
      </c>
      <c r="Q34" s="7"/>
      <c r="R34" s="7"/>
      <c r="S34" s="22"/>
      <c r="T34" s="22"/>
    </row>
    <row r="35" spans="1:20" ht="27" customHeight="1">
      <c r="A35" s="22"/>
      <c r="B35" s="9" t="s">
        <v>73</v>
      </c>
      <c r="C35" s="29">
        <f ca="1">C13-C33</f>
        <v>80.983238996349343</v>
      </c>
      <c r="D35" s="29"/>
      <c r="E35" s="29">
        <f ca="1">E13-E33</f>
        <v>76.676052167981112</v>
      </c>
      <c r="F35" s="29"/>
      <c r="G35" s="29">
        <f ca="1">G13-G33</f>
        <v>63.096895638497045</v>
      </c>
      <c r="H35" s="29"/>
      <c r="I35" s="29">
        <f ca="1">I13-I33</f>
        <v>50.54139797560606</v>
      </c>
      <c r="J35" s="22"/>
      <c r="K35" s="22"/>
      <c r="M35" s="25" t="s">
        <v>89</v>
      </c>
      <c r="N35" s="24">
        <f>N33+N34</f>
        <v>19</v>
      </c>
      <c r="O35" s="25">
        <f ca="1">O33+O34</f>
        <v>3150.1262855615059</v>
      </c>
      <c r="P35" s="25"/>
      <c r="Q35" s="25"/>
      <c r="R35" s="25"/>
      <c r="S35" s="22"/>
      <c r="T35" s="22"/>
    </row>
    <row r="38" spans="1:20" ht="27" customHeight="1">
      <c r="B38" s="1"/>
      <c r="C38" s="1"/>
    </row>
    <row r="39" spans="1:20" ht="27" customHeight="1">
      <c r="B39" s="1"/>
      <c r="C39" s="74"/>
    </row>
    <row r="40" spans="1:20" ht="27" customHeight="1">
      <c r="B40" s="1"/>
      <c r="C40" s="77"/>
    </row>
    <row r="41" spans="1:20" ht="27" customHeight="1">
      <c r="B41" s="1"/>
      <c r="C41" s="1"/>
    </row>
    <row r="42" spans="1:20" ht="27" customHeight="1">
      <c r="B42" s="1"/>
      <c r="C42" s="1"/>
    </row>
    <row r="43" spans="1:20" ht="27" customHeight="1">
      <c r="B43" s="1"/>
      <c r="C43" s="1"/>
    </row>
    <row r="51" spans="2:11" ht="27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</sheetData>
  <mergeCells count="5">
    <mergeCell ref="B5:I5"/>
    <mergeCell ref="B6:C6"/>
    <mergeCell ref="D6:E6"/>
    <mergeCell ref="F6:G6"/>
    <mergeCell ref="H6:I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ANOVA</vt:lpstr>
      <vt:lpstr>Basic ANOVA (2)</vt:lpstr>
      <vt:lpstr>Basic ANOVA.LM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2015-04-13T21:00:52Z</dcterms:modified>
</cp:coreProperties>
</file>