
<file path=[Content_Types].xml><?xml version="1.0" encoding="utf-8"?>
<Types xmlns="http://schemas.openxmlformats.org/package/2006/content-types">
  <Default Extension="xml" ContentType="application/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docProps/app.xml" ContentType="application/vnd.openxmlformats-officedocument.extended-properties+xml"/>
  <Default Extension="rels" ContentType="application/vnd.openxmlformats-package.relationships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docProps/core.xml" ContentType="application/vnd.openxmlformats-package.core-properties+xml"/>
  <Override PartName="/xl/calcChain.xml" ContentType="application/vnd.openxmlformats-officedocument.spreadsheetml.calcChain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ate1904="1" showObjects="placeholders" showInkAnnotation="0" autoCompressPictures="0"/>
  <bookViews>
    <workbookView xWindow="16160" yWindow="-420" windowWidth="26020" windowHeight="21220" tabRatio="779" activeTab="1"/>
  </bookViews>
  <sheets>
    <sheet name="Exam 3.flex" sheetId="14" r:id="rId1"/>
    <sheet name="Exam 3.fixed" sheetId="15" r:id="rId2"/>
  </sheets>
  <calcPr calcId="130407" concurrentCalc="0"/>
  <extLst>
    <ext xmlns:mx="http://schemas.microsoft.com/office/mac/excel/2008/main" uri="http://schemas.microsoft.com/office/mac/excel/2008/main">
      <mx:ArchID Flags="2"/>
    </ext>
  </extLst>
</workbook>
</file>

<file path=xl/calcChain.xml><?xml version="1.0" encoding="utf-8"?>
<calcChain xmlns="http://schemas.openxmlformats.org/spreadsheetml/2006/main">
  <c r="D115" i="15"/>
  <c r="E115"/>
  <c r="F115"/>
  <c r="D116"/>
  <c r="E116"/>
  <c r="F116"/>
  <c r="F117"/>
  <c r="F118"/>
  <c r="F119"/>
  <c r="F120"/>
  <c r="D121"/>
  <c r="E121"/>
  <c r="F121"/>
  <c r="D122"/>
  <c r="E122"/>
  <c r="F122"/>
  <c r="D136"/>
  <c r="D137"/>
  <c r="D138"/>
  <c r="E136"/>
  <c r="E137"/>
  <c r="E138"/>
  <c r="F136"/>
  <c r="F137"/>
  <c r="F138"/>
  <c r="D139"/>
  <c r="D140"/>
  <c r="D141"/>
  <c r="E139"/>
  <c r="E140"/>
  <c r="E141"/>
  <c r="F139"/>
  <c r="F140"/>
  <c r="F141"/>
  <c r="C160"/>
  <c r="D128"/>
  <c r="E128"/>
  <c r="F128"/>
  <c r="G128"/>
  <c r="D160"/>
  <c r="E160"/>
  <c r="D127"/>
  <c r="E127"/>
  <c r="F127"/>
  <c r="G127"/>
  <c r="G129"/>
  <c r="C156"/>
  <c r="D129"/>
  <c r="E129"/>
  <c r="F129"/>
  <c r="C157"/>
  <c r="G117"/>
  <c r="G118"/>
  <c r="G119"/>
  <c r="G123"/>
  <c r="G124"/>
  <c r="G125"/>
  <c r="C158"/>
  <c r="C159"/>
  <c r="E159"/>
  <c r="E158"/>
  <c r="E157"/>
  <c r="D156"/>
  <c r="F152"/>
  <c r="E152"/>
  <c r="D152"/>
  <c r="F151"/>
  <c r="E151"/>
  <c r="D151"/>
  <c r="G147"/>
  <c r="F147"/>
  <c r="E147"/>
  <c r="D147"/>
  <c r="G146"/>
  <c r="F146"/>
  <c r="E146"/>
  <c r="D146"/>
  <c r="G145"/>
  <c r="F145"/>
  <c r="E145"/>
  <c r="D145"/>
  <c r="F106"/>
  <c r="F103"/>
  <c r="F102"/>
  <c r="F101"/>
  <c r="C41"/>
  <c r="C55"/>
  <c r="D39"/>
  <c r="D53"/>
  <c r="D41"/>
  <c r="D55"/>
  <c r="E39"/>
  <c r="E53"/>
  <c r="E41"/>
  <c r="E55"/>
  <c r="D96"/>
  <c r="C75"/>
  <c r="C95"/>
  <c r="C96"/>
  <c r="C39"/>
  <c r="C53"/>
  <c r="D95"/>
  <c r="E95"/>
  <c r="F95"/>
  <c r="G95"/>
  <c r="C66"/>
  <c r="F39"/>
  <c r="C40"/>
  <c r="D40"/>
  <c r="E40"/>
  <c r="F40"/>
  <c r="F41"/>
  <c r="C63"/>
  <c r="D75"/>
  <c r="E75"/>
  <c r="F58"/>
  <c r="F87"/>
  <c r="F88"/>
  <c r="F89"/>
  <c r="F59"/>
  <c r="C87"/>
  <c r="C88"/>
  <c r="C89"/>
  <c r="F60"/>
  <c r="F82"/>
  <c r="F83"/>
  <c r="F84"/>
  <c r="C82"/>
  <c r="C83"/>
  <c r="C84"/>
  <c r="G42"/>
  <c r="C57"/>
  <c r="D71"/>
  <c r="D76"/>
  <c r="C71"/>
  <c r="C76"/>
  <c r="C42"/>
  <c r="D42"/>
  <c r="E42"/>
  <c r="F42"/>
  <c r="C64"/>
  <c r="D72"/>
  <c r="G39"/>
  <c r="G40"/>
  <c r="G41"/>
  <c r="C65"/>
  <c r="D73"/>
  <c r="D74"/>
  <c r="C72"/>
  <c r="C73"/>
  <c r="C74"/>
  <c r="E74"/>
  <c r="F74"/>
  <c r="G74"/>
  <c r="H74"/>
  <c r="E73"/>
  <c r="F73"/>
  <c r="G73"/>
  <c r="H73"/>
  <c r="E72"/>
  <c r="F72"/>
  <c r="G72"/>
  <c r="H72"/>
  <c r="E71"/>
  <c r="C67"/>
  <c r="F55"/>
  <c r="F54"/>
  <c r="E54"/>
  <c r="D54"/>
  <c r="C54"/>
  <c r="F53"/>
  <c r="G53"/>
  <c r="C46"/>
  <c r="C47"/>
  <c r="C48"/>
  <c r="C49"/>
  <c r="D46"/>
  <c r="D47"/>
  <c r="D48"/>
  <c r="D49"/>
  <c r="E46"/>
  <c r="E47"/>
  <c r="E48"/>
  <c r="E49"/>
  <c r="F46"/>
  <c r="F47"/>
  <c r="F48"/>
  <c r="F49"/>
  <c r="G49"/>
  <c r="G48"/>
  <c r="G47"/>
  <c r="G46"/>
  <c r="C32"/>
  <c r="D32"/>
  <c r="E32"/>
  <c r="F32"/>
  <c r="C33"/>
  <c r="D33"/>
  <c r="E33"/>
  <c r="F33"/>
  <c r="C34"/>
  <c r="D34"/>
  <c r="E34"/>
  <c r="F34"/>
  <c r="G34"/>
  <c r="G33"/>
  <c r="G32"/>
  <c r="D8" i="14"/>
  <c r="E8"/>
  <c r="F8"/>
  <c r="G8"/>
  <c r="D9"/>
  <c r="E9"/>
  <c r="F9"/>
  <c r="G9"/>
  <c r="D10"/>
  <c r="E10"/>
  <c r="F10"/>
  <c r="G10"/>
  <c r="D11"/>
  <c r="E11"/>
  <c r="F11"/>
  <c r="G11"/>
  <c r="D12"/>
  <c r="E12"/>
  <c r="F12"/>
  <c r="G12"/>
  <c r="D13"/>
  <c r="E13"/>
  <c r="F13"/>
  <c r="G13"/>
  <c r="D14"/>
  <c r="E14"/>
  <c r="F14"/>
  <c r="G14"/>
  <c r="D15"/>
  <c r="E15"/>
  <c r="F15"/>
  <c r="G15"/>
  <c r="D16"/>
  <c r="E16"/>
  <c r="F16"/>
  <c r="G16"/>
  <c r="D17"/>
  <c r="E17"/>
  <c r="F17"/>
  <c r="G17"/>
  <c r="D18"/>
  <c r="E18"/>
  <c r="F18"/>
  <c r="G18"/>
  <c r="D19"/>
  <c r="E19"/>
  <c r="F19"/>
  <c r="G19"/>
  <c r="D20"/>
  <c r="E20"/>
  <c r="F20"/>
  <c r="G20"/>
  <c r="D21"/>
  <c r="E21"/>
  <c r="F21"/>
  <c r="G21"/>
  <c r="D22"/>
  <c r="E22"/>
  <c r="F22"/>
  <c r="G22"/>
  <c r="D23"/>
  <c r="E23"/>
  <c r="F23"/>
  <c r="G23"/>
  <c r="D24"/>
  <c r="E24"/>
  <c r="F24"/>
  <c r="G24"/>
  <c r="D25"/>
  <c r="E25"/>
  <c r="F25"/>
  <c r="G25"/>
  <c r="D26"/>
  <c r="E26"/>
  <c r="F26"/>
  <c r="G26"/>
  <c r="D27"/>
  <c r="E27"/>
  <c r="F27"/>
  <c r="G27"/>
  <c r="D28"/>
  <c r="E28"/>
  <c r="F28"/>
  <c r="G28"/>
  <c r="C66"/>
  <c r="D39"/>
  <c r="D40"/>
  <c r="D41"/>
  <c r="D42"/>
  <c r="E39"/>
  <c r="E40"/>
  <c r="E41"/>
  <c r="E42"/>
  <c r="F39"/>
  <c r="F40"/>
  <c r="F41"/>
  <c r="F42"/>
  <c r="G39"/>
  <c r="G40"/>
  <c r="G41"/>
  <c r="G42"/>
  <c r="C64"/>
  <c r="C63"/>
  <c r="D53"/>
  <c r="E53"/>
  <c r="F53"/>
  <c r="G53"/>
  <c r="D54"/>
  <c r="E54"/>
  <c r="F54"/>
  <c r="G54"/>
  <c r="D55"/>
  <c r="E55"/>
  <c r="F55"/>
  <c r="G55"/>
  <c r="H53"/>
  <c r="D46"/>
  <c r="D47"/>
  <c r="D48"/>
  <c r="D49"/>
  <c r="E46"/>
  <c r="E47"/>
  <c r="E48"/>
  <c r="E49"/>
  <c r="F46"/>
  <c r="F47"/>
  <c r="F48"/>
  <c r="F49"/>
  <c r="G46"/>
  <c r="G47"/>
  <c r="G48"/>
  <c r="G49"/>
  <c r="H49"/>
  <c r="H48"/>
  <c r="H47"/>
  <c r="H46"/>
  <c r="H42"/>
  <c r="H41"/>
  <c r="H40"/>
  <c r="H39"/>
  <c r="D32"/>
  <c r="E32"/>
  <c r="F32"/>
  <c r="G32"/>
  <c r="D33"/>
  <c r="E33"/>
  <c r="F33"/>
  <c r="G33"/>
  <c r="D34"/>
  <c r="E34"/>
  <c r="F34"/>
  <c r="G34"/>
  <c r="H35"/>
  <c r="H34"/>
  <c r="H33"/>
  <c r="H32"/>
  <c r="G35"/>
  <c r="F35"/>
  <c r="E35"/>
  <c r="D35"/>
  <c r="D75"/>
  <c r="F58"/>
  <c r="C57"/>
  <c r="D71"/>
  <c r="F59"/>
  <c r="D72"/>
  <c r="C65"/>
  <c r="F60"/>
  <c r="D73"/>
  <c r="D74"/>
  <c r="C67"/>
  <c r="C73"/>
  <c r="C72"/>
  <c r="C74"/>
  <c r="C75"/>
  <c r="G74"/>
  <c r="G73"/>
  <c r="G72"/>
  <c r="D115"/>
  <c r="D116"/>
  <c r="D121"/>
  <c r="D122"/>
  <c r="D128"/>
  <c r="E115"/>
  <c r="E116"/>
  <c r="E121"/>
  <c r="E122"/>
  <c r="E128"/>
  <c r="F115"/>
  <c r="F116"/>
  <c r="F117"/>
  <c r="F118"/>
  <c r="F119"/>
  <c r="F120"/>
  <c r="F121"/>
  <c r="F122"/>
  <c r="F128"/>
  <c r="G128"/>
  <c r="F106"/>
  <c r="F103"/>
  <c r="F102"/>
  <c r="F101"/>
  <c r="D136"/>
  <c r="D137"/>
  <c r="D138"/>
  <c r="E136"/>
  <c r="E137"/>
  <c r="E138"/>
  <c r="F136"/>
  <c r="F137"/>
  <c r="F138"/>
  <c r="D139"/>
  <c r="D140"/>
  <c r="D141"/>
  <c r="E139"/>
  <c r="E140"/>
  <c r="E141"/>
  <c r="F139"/>
  <c r="F140"/>
  <c r="F141"/>
  <c r="C160"/>
  <c r="D160"/>
  <c r="E160"/>
  <c r="D127"/>
  <c r="E127"/>
  <c r="F127"/>
  <c r="G127"/>
  <c r="G129"/>
  <c r="C156"/>
  <c r="D129"/>
  <c r="E129"/>
  <c r="F129"/>
  <c r="C157"/>
  <c r="G117"/>
  <c r="G118"/>
  <c r="G119"/>
  <c r="G123"/>
  <c r="G124"/>
  <c r="G125"/>
  <c r="C158"/>
  <c r="C159"/>
  <c r="E159"/>
  <c r="E158"/>
  <c r="E157"/>
  <c r="D156"/>
  <c r="F152"/>
  <c r="E152"/>
  <c r="D152"/>
  <c r="F151"/>
  <c r="E151"/>
  <c r="D151"/>
  <c r="G147"/>
  <c r="F147"/>
  <c r="E147"/>
  <c r="D147"/>
  <c r="G146"/>
  <c r="F146"/>
  <c r="E146"/>
  <c r="D146"/>
  <c r="G145"/>
  <c r="F145"/>
  <c r="E145"/>
  <c r="D145"/>
  <c r="E74"/>
  <c r="E75"/>
  <c r="F74"/>
  <c r="E73"/>
  <c r="F73"/>
  <c r="E72"/>
  <c r="F72"/>
  <c r="C95"/>
  <c r="C96"/>
  <c r="D95"/>
  <c r="D96"/>
  <c r="F95"/>
  <c r="E95"/>
  <c r="G95"/>
  <c r="F87"/>
  <c r="F88"/>
  <c r="F89"/>
  <c r="C87"/>
  <c r="C88"/>
  <c r="C89"/>
  <c r="F82"/>
  <c r="F83"/>
  <c r="F84"/>
  <c r="C82"/>
  <c r="C83"/>
  <c r="C84"/>
  <c r="D76"/>
  <c r="C71"/>
  <c r="C76"/>
  <c r="H74"/>
  <c r="H73"/>
  <c r="H72"/>
  <c r="E71"/>
</calcChain>
</file>

<file path=xl/sharedStrings.xml><?xml version="1.0" encoding="utf-8"?>
<sst xmlns="http://schemas.openxmlformats.org/spreadsheetml/2006/main" count="374" uniqueCount="108">
  <si>
    <t>Problem 9</t>
    <phoneticPr fontId="23" type="noConversion"/>
  </si>
  <si>
    <t>Planned</t>
    <phoneticPr fontId="23" type="noConversion"/>
  </si>
  <si>
    <t>Actual</t>
    <phoneticPr fontId="23" type="noConversion"/>
  </si>
  <si>
    <r>
      <t>n</t>
    </r>
    <r>
      <rPr>
        <vertAlign val="subscript"/>
        <sz val="10"/>
        <rFont val="Verdana"/>
      </rPr>
      <t>jk</t>
    </r>
    <r>
      <rPr>
        <sz val="10"/>
        <rFont val="Verdana"/>
      </rPr>
      <t xml:space="preserve"> =</t>
    </r>
    <phoneticPr fontId="23" type="noConversion"/>
  </si>
  <si>
    <t>variable</t>
    <phoneticPr fontId="23" type="noConversion"/>
  </si>
  <si>
    <r>
      <t>n</t>
    </r>
    <r>
      <rPr>
        <vertAlign val="subscript"/>
        <sz val="10"/>
        <rFont val="Verdana"/>
      </rPr>
      <t>Cj</t>
    </r>
    <r>
      <rPr>
        <sz val="10"/>
        <rFont val="Verdana"/>
      </rPr>
      <t xml:space="preserve"> =</t>
    </r>
    <phoneticPr fontId="23" type="noConversion"/>
  </si>
  <si>
    <r>
      <t>n</t>
    </r>
    <r>
      <rPr>
        <vertAlign val="subscript"/>
        <sz val="10"/>
        <rFont val="Verdana"/>
      </rPr>
      <t>Rk</t>
    </r>
    <r>
      <rPr>
        <sz val="10"/>
        <rFont val="Verdana"/>
      </rPr>
      <t xml:space="preserve"> =</t>
    </r>
    <phoneticPr fontId="23" type="noConversion"/>
  </si>
  <si>
    <r>
      <t>Row T</t>
    </r>
    <r>
      <rPr>
        <vertAlign val="subscript"/>
        <sz val="10"/>
        <rFont val="Verdana"/>
      </rPr>
      <t>Rk</t>
    </r>
    <r>
      <rPr>
        <sz val="10"/>
        <rFont val="Verdana"/>
      </rPr>
      <t>'s</t>
    </r>
    <phoneticPr fontId="23" type="noConversion"/>
  </si>
  <si>
    <r>
      <t>Row n</t>
    </r>
    <r>
      <rPr>
        <vertAlign val="subscript"/>
        <sz val="10"/>
        <rFont val="Verdana"/>
      </rPr>
      <t>Rk</t>
    </r>
    <r>
      <rPr>
        <sz val="10"/>
        <rFont val="Verdana"/>
      </rPr>
      <t>'s</t>
    </r>
    <phoneticPr fontId="23" type="noConversion"/>
  </si>
  <si>
    <r>
      <t>x</t>
    </r>
    <r>
      <rPr>
        <vertAlign val="subscript"/>
        <sz val="11"/>
        <rFont val="Verdana"/>
      </rPr>
      <t>ijk</t>
    </r>
    <r>
      <rPr>
        <sz val="11"/>
        <rFont val="Verdana"/>
      </rPr>
      <t>'s</t>
    </r>
    <phoneticPr fontId="23" type="noConversion"/>
  </si>
  <si>
    <t>No Light</t>
    <phoneticPr fontId="23" type="noConversion"/>
  </si>
  <si>
    <t>Medium Light</t>
    <phoneticPr fontId="23" type="noConversion"/>
  </si>
  <si>
    <t>Bright Light</t>
    <phoneticPr fontId="23" type="noConversion"/>
  </si>
  <si>
    <r>
      <t>Row T</t>
    </r>
    <r>
      <rPr>
        <vertAlign val="superscript"/>
        <sz val="10"/>
        <rFont val="Verdana"/>
      </rPr>
      <t>2</t>
    </r>
    <r>
      <rPr>
        <vertAlign val="subscript"/>
        <sz val="10"/>
        <rFont val="Verdana"/>
      </rPr>
      <t>Rk</t>
    </r>
    <r>
      <rPr>
        <sz val="10"/>
        <rFont val="Verdana"/>
      </rPr>
      <t>/n</t>
    </r>
    <r>
      <rPr>
        <vertAlign val="subscript"/>
        <sz val="10"/>
        <rFont val="Verdana"/>
      </rPr>
      <t>Rk</t>
    </r>
    <r>
      <rPr>
        <sz val="10"/>
        <rFont val="Verdana"/>
      </rPr>
      <t>'s</t>
    </r>
    <phoneticPr fontId="23" type="noConversion"/>
  </si>
  <si>
    <t>Irving</t>
    <phoneticPr fontId="23" type="noConversion"/>
  </si>
  <si>
    <r>
      <t>Column T</t>
    </r>
    <r>
      <rPr>
        <vertAlign val="subscript"/>
        <sz val="10"/>
        <rFont val="Verdana"/>
      </rPr>
      <t>Cj</t>
    </r>
    <r>
      <rPr>
        <sz val="10"/>
        <rFont val="Verdana"/>
      </rPr>
      <t>'s</t>
    </r>
    <phoneticPr fontId="23" type="noConversion"/>
  </si>
  <si>
    <t xml:space="preserve"> = T</t>
    <phoneticPr fontId="23" type="noConversion"/>
  </si>
  <si>
    <r>
      <t>Column n</t>
    </r>
    <r>
      <rPr>
        <vertAlign val="subscript"/>
        <sz val="10"/>
        <rFont val="Verdana"/>
      </rPr>
      <t>Cj</t>
    </r>
    <r>
      <rPr>
        <sz val="10"/>
        <rFont val="Verdana"/>
      </rPr>
      <t>'s</t>
    </r>
    <phoneticPr fontId="23" type="noConversion"/>
  </si>
  <si>
    <t xml:space="preserve"> = N</t>
    <phoneticPr fontId="23" type="noConversion"/>
  </si>
  <si>
    <r>
      <t>Column T</t>
    </r>
    <r>
      <rPr>
        <vertAlign val="superscript"/>
        <sz val="10"/>
        <rFont val="Verdana"/>
      </rPr>
      <t>2</t>
    </r>
    <r>
      <rPr>
        <vertAlign val="subscript"/>
        <sz val="10"/>
        <rFont val="Verdana"/>
      </rPr>
      <t>Cj</t>
    </r>
    <r>
      <rPr>
        <sz val="10"/>
        <rFont val="Verdana"/>
      </rPr>
      <t>/n</t>
    </r>
    <r>
      <rPr>
        <vertAlign val="subscript"/>
        <sz val="10"/>
        <rFont val="Verdana"/>
      </rPr>
      <t>Cj</t>
    </r>
    <r>
      <rPr>
        <sz val="10"/>
        <rFont val="Verdana"/>
      </rPr>
      <t>'s</t>
    </r>
    <phoneticPr fontId="23" type="noConversion"/>
  </si>
  <si>
    <r>
      <t xml:space="preserve"> = T</t>
    </r>
    <r>
      <rPr>
        <vertAlign val="superscript"/>
        <sz val="10"/>
        <rFont val="Verdana"/>
      </rPr>
      <t>2</t>
    </r>
    <r>
      <rPr>
        <sz val="10"/>
        <rFont val="Verdana"/>
      </rPr>
      <t>/N</t>
    </r>
    <phoneticPr fontId="23" type="noConversion"/>
  </si>
  <si>
    <r>
      <t>Cell T</t>
    </r>
    <r>
      <rPr>
        <vertAlign val="subscript"/>
        <sz val="10"/>
        <rFont val="Verdana"/>
      </rPr>
      <t>jk</t>
    </r>
    <r>
      <rPr>
        <sz val="10"/>
        <rFont val="Verdana"/>
      </rPr>
      <t>'s</t>
    </r>
    <phoneticPr fontId="23" type="noConversion"/>
  </si>
  <si>
    <r>
      <t>Cell n</t>
    </r>
    <r>
      <rPr>
        <vertAlign val="subscript"/>
        <sz val="10"/>
        <rFont val="Verdana"/>
      </rPr>
      <t>jk</t>
    </r>
    <r>
      <rPr>
        <sz val="10"/>
        <rFont val="Verdana"/>
      </rPr>
      <t>'s</t>
    </r>
    <phoneticPr fontId="23" type="noConversion"/>
  </si>
  <si>
    <r>
      <t>Cell T</t>
    </r>
    <r>
      <rPr>
        <vertAlign val="superscript"/>
        <sz val="10"/>
        <rFont val="Verdana"/>
      </rPr>
      <t>2</t>
    </r>
    <r>
      <rPr>
        <vertAlign val="subscript"/>
        <sz val="10"/>
        <rFont val="Verdana"/>
      </rPr>
      <t>jk</t>
    </r>
    <r>
      <rPr>
        <sz val="10"/>
        <rFont val="Verdana"/>
      </rPr>
      <t>/n</t>
    </r>
    <r>
      <rPr>
        <vertAlign val="subscript"/>
        <sz val="10"/>
        <rFont val="Verdana"/>
      </rPr>
      <t>jk</t>
    </r>
    <r>
      <rPr>
        <sz val="10"/>
        <rFont val="Verdana"/>
      </rPr>
      <t>'s</t>
    </r>
    <phoneticPr fontId="23" type="noConversion"/>
  </si>
  <si>
    <t>Cell information</t>
    <phoneticPr fontId="23" type="noConversion"/>
  </si>
  <si>
    <t>ANOVA table</t>
    <phoneticPr fontId="23" type="noConversion"/>
  </si>
  <si>
    <t>Col</t>
    <phoneticPr fontId="23" type="noConversion"/>
  </si>
  <si>
    <t>Row</t>
    <phoneticPr fontId="23" type="noConversion"/>
  </si>
  <si>
    <t>1</t>
    <phoneticPr fontId="23" type="noConversion"/>
  </si>
  <si>
    <t>a)</t>
    <phoneticPr fontId="23" type="noConversion"/>
  </si>
  <si>
    <t>b)</t>
    <phoneticPr fontId="23" type="noConversion"/>
  </si>
  <si>
    <t>Mighty</t>
    <phoneticPr fontId="23" type="noConversion"/>
  </si>
  <si>
    <t>Mickey</t>
    <phoneticPr fontId="23" type="noConversion"/>
  </si>
  <si>
    <t>n =</t>
    <phoneticPr fontId="23" type="noConversion"/>
  </si>
  <si>
    <t>N =</t>
    <phoneticPr fontId="23" type="noConversion"/>
  </si>
  <si>
    <t>J =</t>
    <phoneticPr fontId="23" type="noConversion"/>
  </si>
  <si>
    <r>
      <t>n</t>
    </r>
    <r>
      <rPr>
        <vertAlign val="subscript"/>
        <sz val="10"/>
        <rFont val="Verdana"/>
      </rPr>
      <t>C</t>
    </r>
    <r>
      <rPr>
        <sz val="10"/>
        <rFont val="Verdana"/>
      </rPr>
      <t xml:space="preserve"> =</t>
    </r>
    <phoneticPr fontId="23" type="noConversion"/>
  </si>
  <si>
    <t>K =</t>
    <phoneticPr fontId="23" type="noConversion"/>
  </si>
  <si>
    <r>
      <t>n</t>
    </r>
    <r>
      <rPr>
        <vertAlign val="subscript"/>
        <sz val="10"/>
        <rFont val="Verdana"/>
      </rPr>
      <t>R</t>
    </r>
    <r>
      <rPr>
        <sz val="10"/>
        <rFont val="Verdana"/>
      </rPr>
      <t xml:space="preserve"> =</t>
    </r>
    <phoneticPr fontId="23" type="noConversion"/>
  </si>
  <si>
    <r>
      <t>s</t>
    </r>
    <r>
      <rPr>
        <vertAlign val="subscript"/>
        <sz val="10"/>
        <rFont val="Verdana"/>
      </rPr>
      <t>jk</t>
    </r>
    <r>
      <rPr>
        <sz val="10"/>
        <rFont val="Verdana"/>
      </rPr>
      <t xml:space="preserve"> = </t>
    </r>
    <phoneticPr fontId="23" type="noConversion"/>
  </si>
  <si>
    <r>
      <t>m</t>
    </r>
    <r>
      <rPr>
        <vertAlign val="subscript"/>
        <sz val="11"/>
        <rFont val="Verdana"/>
      </rPr>
      <t>jk</t>
    </r>
    <r>
      <rPr>
        <sz val="11"/>
        <rFont val="Verdana"/>
      </rPr>
      <t>'s</t>
    </r>
    <phoneticPr fontId="23" type="noConversion"/>
  </si>
  <si>
    <r>
      <t>x</t>
    </r>
    <r>
      <rPr>
        <vertAlign val="subscript"/>
        <sz val="11"/>
        <rFont val="Verdana"/>
      </rPr>
      <t>ijk</t>
    </r>
    <r>
      <rPr>
        <sz val="11"/>
        <rFont val="Verdana"/>
      </rPr>
      <t>'s</t>
    </r>
    <phoneticPr fontId="23" type="noConversion"/>
  </si>
  <si>
    <r>
      <t>T</t>
    </r>
    <r>
      <rPr>
        <vertAlign val="subscript"/>
        <sz val="11"/>
        <rFont val="Verdana"/>
      </rPr>
      <t>jk</t>
    </r>
    <r>
      <rPr>
        <sz val="11"/>
        <rFont val="Verdana"/>
      </rPr>
      <t>'s</t>
    </r>
    <phoneticPr fontId="23" type="noConversion"/>
  </si>
  <si>
    <r>
      <t>T</t>
    </r>
    <r>
      <rPr>
        <vertAlign val="subscript"/>
        <sz val="10"/>
        <rFont val="Verdana"/>
      </rPr>
      <t>Rk</t>
    </r>
    <phoneticPr fontId="23" type="noConversion"/>
  </si>
  <si>
    <r>
      <t>T</t>
    </r>
    <r>
      <rPr>
        <vertAlign val="subscript"/>
        <sz val="10"/>
        <rFont val="Verdana"/>
      </rPr>
      <t>Cj</t>
    </r>
    <phoneticPr fontId="23" type="noConversion"/>
  </si>
  <si>
    <t>=T</t>
    <phoneticPr fontId="23" type="noConversion"/>
  </si>
  <si>
    <r>
      <t>M</t>
    </r>
    <r>
      <rPr>
        <vertAlign val="subscript"/>
        <sz val="11"/>
        <rFont val="Verdana"/>
      </rPr>
      <t>jk</t>
    </r>
    <r>
      <rPr>
        <sz val="11"/>
        <rFont val="Verdana"/>
      </rPr>
      <t>'s</t>
    </r>
    <phoneticPr fontId="23" type="noConversion"/>
  </si>
  <si>
    <r>
      <t>M</t>
    </r>
    <r>
      <rPr>
        <vertAlign val="subscript"/>
        <sz val="10"/>
        <rFont val="Verdana"/>
      </rPr>
      <t>Rk</t>
    </r>
    <phoneticPr fontId="23" type="noConversion"/>
  </si>
  <si>
    <r>
      <t>M</t>
    </r>
    <r>
      <rPr>
        <vertAlign val="subscript"/>
        <sz val="10"/>
        <rFont val="Verdana"/>
      </rPr>
      <t>Cj</t>
    </r>
    <phoneticPr fontId="23" type="noConversion"/>
  </si>
  <si>
    <r>
      <t>est</t>
    </r>
    <r>
      <rPr>
        <vertAlign val="subscript"/>
        <sz val="10"/>
        <rFont val="Verdana"/>
      </rPr>
      <t>jk</t>
    </r>
    <r>
      <rPr>
        <sz val="10"/>
        <rFont val="Symbol"/>
      </rPr>
      <t>s</t>
    </r>
    <r>
      <rPr>
        <vertAlign val="superscript"/>
        <sz val="10"/>
        <rFont val="Verdana"/>
      </rPr>
      <t>2</t>
    </r>
    <r>
      <rPr>
        <sz val="10"/>
        <rFont val="Verdana"/>
      </rPr>
      <t>'s</t>
    </r>
    <phoneticPr fontId="23" type="noConversion"/>
  </si>
  <si>
    <r>
      <t>= mean est</t>
    </r>
    <r>
      <rPr>
        <vertAlign val="subscript"/>
        <sz val="10"/>
        <rFont val="Verdana"/>
      </rPr>
      <t>jk</t>
    </r>
    <r>
      <rPr>
        <sz val="10"/>
        <rFont val="Symbol"/>
      </rPr>
      <t>s</t>
    </r>
    <r>
      <rPr>
        <vertAlign val="superscript"/>
        <sz val="10"/>
        <rFont val="Verdana"/>
      </rPr>
      <t>2</t>
    </r>
    <r>
      <rPr>
        <sz val="10"/>
        <rFont val="Verdana"/>
      </rPr>
      <t xml:space="preserve"> AKA "MSW"</t>
    </r>
    <phoneticPr fontId="23" type="noConversion"/>
  </si>
  <si>
    <r>
      <t>T</t>
    </r>
    <r>
      <rPr>
        <vertAlign val="superscript"/>
        <sz val="10"/>
        <rFont val="Verdana"/>
      </rPr>
      <t>2</t>
    </r>
    <r>
      <rPr>
        <sz val="10"/>
        <rFont val="Verdana"/>
      </rPr>
      <t>/N =</t>
    </r>
    <phoneticPr fontId="23" type="noConversion"/>
  </si>
  <si>
    <t>ANOVA</t>
    <phoneticPr fontId="23" type="noConversion"/>
  </si>
  <si>
    <r>
      <t>a</t>
    </r>
    <r>
      <rPr>
        <sz val="10"/>
        <rFont val="Verdana"/>
      </rPr>
      <t xml:space="preserve"> = </t>
    </r>
    <phoneticPr fontId="23" type="noConversion"/>
  </si>
  <si>
    <t>Source</t>
    <phoneticPr fontId="23" type="noConversion"/>
  </si>
  <si>
    <t>MS</t>
    <phoneticPr fontId="23" type="noConversion"/>
  </si>
  <si>
    <t>Obt F</t>
    <phoneticPr fontId="23" type="noConversion"/>
  </si>
  <si>
    <t>df</t>
    <phoneticPr fontId="23" type="noConversion"/>
  </si>
  <si>
    <t>Columns</t>
    <phoneticPr fontId="23" type="noConversion"/>
  </si>
  <si>
    <t>Rows</t>
    <phoneticPr fontId="23" type="noConversion"/>
  </si>
  <si>
    <t>=M</t>
    <phoneticPr fontId="23" type="noConversion"/>
  </si>
  <si>
    <t>criterion t:</t>
    <phoneticPr fontId="23" type="noConversion"/>
  </si>
  <si>
    <t>Plant</t>
    <phoneticPr fontId="23" type="noConversion"/>
  </si>
  <si>
    <t>Ralph</t>
    <phoneticPr fontId="23" type="noConversion"/>
  </si>
  <si>
    <t>SS</t>
    <phoneticPr fontId="23" type="noConversion"/>
  </si>
  <si>
    <t>Interaction</t>
    <phoneticPr fontId="23" type="noConversion"/>
  </si>
  <si>
    <t>Between</t>
    <phoneticPr fontId="23" type="noConversion"/>
  </si>
  <si>
    <t>Light Condition</t>
    <phoneticPr fontId="23" type="noConversion"/>
  </si>
  <si>
    <t>relevant SE:</t>
    <phoneticPr fontId="23" type="noConversion"/>
  </si>
  <si>
    <t>CI magnitude:</t>
    <phoneticPr fontId="23" type="noConversion"/>
  </si>
  <si>
    <t>Within</t>
    <phoneticPr fontId="23" type="noConversion"/>
  </si>
  <si>
    <t>Total</t>
    <phoneticPr fontId="23" type="noConversion"/>
  </si>
  <si>
    <t>Albert</t>
  </si>
  <si>
    <t>Albert</t>
    <phoneticPr fontId="23" type="noConversion"/>
  </si>
  <si>
    <t>=M</t>
    <phoneticPr fontId="23" type="noConversion"/>
  </si>
  <si>
    <t>Minnie</t>
    <phoneticPr fontId="23" type="noConversion"/>
  </si>
  <si>
    <t>1 month</t>
    <phoneticPr fontId="23" type="noConversion"/>
  </si>
  <si>
    <t>2 months</t>
    <phoneticPr fontId="23" type="noConversion"/>
  </si>
  <si>
    <t>5 months</t>
    <phoneticPr fontId="23" type="noConversion"/>
  </si>
  <si>
    <t>1 month</t>
    <phoneticPr fontId="23" type="noConversion"/>
  </si>
  <si>
    <t>2 months</t>
    <phoneticPr fontId="23" type="noConversion"/>
  </si>
  <si>
    <t>5 months</t>
    <phoneticPr fontId="23" type="noConversion"/>
  </si>
  <si>
    <t>Mouse Strain</t>
    <phoneticPr fontId="23" type="noConversion"/>
  </si>
  <si>
    <t>Sum of squared things</t>
    <phoneticPr fontId="23" type="noConversion"/>
  </si>
  <si>
    <r>
      <t>SS</t>
    </r>
    <r>
      <rPr>
        <sz val="11"/>
        <rFont val="Times"/>
      </rPr>
      <t>T</t>
    </r>
    <r>
      <rPr>
        <vertAlign val="subscript"/>
        <sz val="11"/>
        <rFont val="Times"/>
      </rPr>
      <t>jk</t>
    </r>
    <r>
      <rPr>
        <vertAlign val="superscript"/>
        <sz val="11"/>
        <rFont val="Times"/>
      </rPr>
      <t>2</t>
    </r>
    <r>
      <rPr>
        <sz val="11"/>
        <rFont val="Times"/>
      </rPr>
      <t xml:space="preserve"> =</t>
    </r>
  </si>
  <si>
    <r>
      <t>S</t>
    </r>
    <r>
      <rPr>
        <sz val="11"/>
        <rFont val="Times"/>
      </rPr>
      <t>T</t>
    </r>
    <r>
      <rPr>
        <vertAlign val="subscript"/>
        <sz val="10"/>
        <rFont val="Times"/>
      </rPr>
      <t>Cj</t>
    </r>
    <r>
      <rPr>
        <vertAlign val="superscript"/>
        <sz val="10"/>
        <rFont val="Times"/>
      </rPr>
      <t>2</t>
    </r>
    <r>
      <rPr>
        <sz val="11"/>
        <rFont val="Times"/>
      </rPr>
      <t xml:space="preserve"> = </t>
    </r>
  </si>
  <si>
    <r>
      <t>T</t>
    </r>
    <r>
      <rPr>
        <vertAlign val="superscript"/>
        <sz val="11"/>
        <rFont val="Symbol"/>
      </rPr>
      <t>2</t>
    </r>
    <r>
      <rPr>
        <sz val="11"/>
        <rFont val="Symbol"/>
      </rPr>
      <t xml:space="preserve"> = </t>
    </r>
    <phoneticPr fontId="23" type="noConversion"/>
  </si>
  <si>
    <r>
      <t>S</t>
    </r>
    <r>
      <rPr>
        <sz val="11"/>
        <rFont val="Verdana"/>
      </rPr>
      <t>x</t>
    </r>
    <r>
      <rPr>
        <vertAlign val="subscript"/>
        <sz val="11"/>
        <rFont val="Verdana"/>
      </rPr>
      <t>ijk</t>
    </r>
    <r>
      <rPr>
        <vertAlign val="superscript"/>
        <sz val="11"/>
        <rFont val="Verdana"/>
      </rPr>
      <t>2</t>
    </r>
    <r>
      <rPr>
        <sz val="11"/>
        <rFont val="Verdana"/>
      </rPr>
      <t>'s</t>
    </r>
    <phoneticPr fontId="23" type="noConversion"/>
  </si>
  <si>
    <r>
      <t>S</t>
    </r>
    <r>
      <rPr>
        <sz val="11"/>
        <rFont val="Times"/>
      </rPr>
      <t>T</t>
    </r>
    <r>
      <rPr>
        <vertAlign val="subscript"/>
        <sz val="10"/>
        <rFont val="Times"/>
      </rPr>
      <t>Rk</t>
    </r>
    <r>
      <rPr>
        <vertAlign val="superscript"/>
        <sz val="10"/>
        <rFont val="Times"/>
      </rPr>
      <t>2</t>
    </r>
    <r>
      <rPr>
        <sz val="11"/>
        <rFont val="Times"/>
      </rPr>
      <t xml:space="preserve"> =</t>
    </r>
    <phoneticPr fontId="23" type="noConversion"/>
  </si>
  <si>
    <r>
      <t>SSS</t>
    </r>
    <r>
      <rPr>
        <sz val="11"/>
        <rFont val="Times"/>
      </rPr>
      <t>x</t>
    </r>
    <r>
      <rPr>
        <vertAlign val="subscript"/>
        <sz val="11"/>
        <rFont val="Times"/>
      </rPr>
      <t>ijk</t>
    </r>
    <r>
      <rPr>
        <vertAlign val="superscript"/>
        <sz val="10"/>
        <rFont val="Times"/>
      </rPr>
      <t>2</t>
    </r>
    <r>
      <rPr>
        <sz val="11"/>
        <rFont val="Times"/>
      </rPr>
      <t xml:space="preserve"> =</t>
    </r>
    <phoneticPr fontId="23" type="noConversion"/>
  </si>
  <si>
    <t>Crit F</t>
    <phoneticPr fontId="23" type="noConversion"/>
  </si>
  <si>
    <t>Decision</t>
    <phoneticPr fontId="23" type="noConversion"/>
  </si>
  <si>
    <t>CONFIDENCE INTERVALS</t>
    <phoneticPr fontId="23" type="noConversion"/>
  </si>
  <si>
    <t>Percent confidence:</t>
    <phoneticPr fontId="23" type="noConversion"/>
  </si>
  <si>
    <r>
      <t>Around M</t>
    </r>
    <r>
      <rPr>
        <vertAlign val="subscript"/>
        <sz val="10"/>
        <rFont val="Verdana"/>
      </rPr>
      <t>ij</t>
    </r>
    <r>
      <rPr>
        <sz val="10"/>
        <rFont val="Verdana"/>
      </rPr>
      <t>, each cell mean</t>
    </r>
    <phoneticPr fontId="23" type="noConversion"/>
  </si>
  <si>
    <r>
      <t>Around M</t>
    </r>
    <r>
      <rPr>
        <vertAlign val="subscript"/>
        <sz val="10"/>
        <rFont val="Verdana"/>
      </rPr>
      <t>Rk</t>
    </r>
    <r>
      <rPr>
        <sz val="10"/>
        <rFont val="Verdana"/>
      </rPr>
      <t>, each row mean</t>
    </r>
    <phoneticPr fontId="23" type="noConversion"/>
  </si>
  <si>
    <r>
      <t>Around M</t>
    </r>
    <r>
      <rPr>
        <vertAlign val="subscript"/>
        <sz val="10"/>
        <rFont val="Verdana"/>
      </rPr>
      <t>Cj</t>
    </r>
    <r>
      <rPr>
        <sz val="10"/>
        <rFont val="Verdana"/>
      </rPr>
      <t>, each column mean</t>
    </r>
    <phoneticPr fontId="23" type="noConversion"/>
  </si>
  <si>
    <t>Around M, the grand mean</t>
    <phoneticPr fontId="23" type="noConversion"/>
  </si>
  <si>
    <r>
      <t>EXTRA: Test the null hypothesis that the variance in the cell (</t>
    </r>
    <r>
      <rPr>
        <sz val="10"/>
        <rFont val="Symbol"/>
      </rPr>
      <t>s</t>
    </r>
    <r>
      <rPr>
        <vertAlign val="superscript"/>
        <sz val="10"/>
        <rFont val="Symbol"/>
      </rPr>
      <t>2</t>
    </r>
    <r>
      <rPr>
        <vertAlign val="subscript"/>
        <sz val="10"/>
        <rFont val="Verdana"/>
      </rPr>
      <t>11</t>
    </r>
    <r>
      <rPr>
        <sz val="10"/>
        <rFont val="Verdana"/>
      </rPr>
      <t xml:space="preserve">) is different from the variance in the other five cells. Use the .02 </t>
    </r>
    <r>
      <rPr>
        <sz val="10"/>
        <rFont val="Symbol"/>
      </rPr>
      <t>a</t>
    </r>
    <r>
      <rPr>
        <sz val="10"/>
        <rFont val="Verdana"/>
      </rPr>
      <t>-level.</t>
    </r>
    <phoneticPr fontId="23" type="noConversion"/>
  </si>
  <si>
    <r>
      <t>a</t>
    </r>
    <r>
      <rPr>
        <sz val="10"/>
        <rFont val="Verdana"/>
      </rPr>
      <t xml:space="preserve"> =</t>
    </r>
    <phoneticPr fontId="23" type="noConversion"/>
  </si>
  <si>
    <t>Variance source</t>
    <phoneticPr fontId="23" type="noConversion"/>
  </si>
  <si>
    <t>df</t>
    <phoneticPr fontId="23" type="noConversion"/>
  </si>
  <si>
    <r>
      <t>est</t>
    </r>
    <r>
      <rPr>
        <vertAlign val="subscript"/>
        <sz val="10"/>
        <rFont val="Verdana"/>
      </rPr>
      <t>jk</t>
    </r>
    <r>
      <rPr>
        <sz val="10"/>
        <rFont val="Symbol"/>
      </rPr>
      <t>s</t>
    </r>
    <r>
      <rPr>
        <vertAlign val="superscript"/>
        <sz val="10"/>
        <rFont val="Verdana"/>
      </rPr>
      <t>2</t>
    </r>
    <phoneticPr fontId="23" type="noConversion"/>
  </si>
  <si>
    <t>Obtained F</t>
    <phoneticPr fontId="23" type="noConversion"/>
  </si>
  <si>
    <t>Criterion F</t>
    <phoneticPr fontId="23" type="noConversion"/>
  </si>
  <si>
    <t>Decision</t>
    <phoneticPr fontId="23" type="noConversion"/>
  </si>
  <si>
    <r>
      <t>Cell</t>
    </r>
    <r>
      <rPr>
        <vertAlign val="subscript"/>
        <sz val="10"/>
        <rFont val="Verdana"/>
      </rPr>
      <t>11</t>
    </r>
    <phoneticPr fontId="23" type="noConversion"/>
  </si>
  <si>
    <t>Other Cells</t>
    <phoneticPr fontId="23" type="noConversion"/>
  </si>
</sst>
</file>

<file path=xl/styles.xml><?xml version="1.0" encoding="utf-8"?>
<styleSheet xmlns="http://schemas.openxmlformats.org/spreadsheetml/2006/main">
  <numFmts count="6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"/>
    <numFmt numFmtId="165" formatCode="#,##0.0"/>
  </numFmts>
  <fonts count="44"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b/>
      <sz val="10"/>
      <name val="Verdana"/>
    </font>
    <font>
      <sz val="10"/>
      <name val="Verdana"/>
    </font>
    <font>
      <sz val="8"/>
      <name val="Verdana"/>
    </font>
    <font>
      <vertAlign val="superscript"/>
      <sz val="10"/>
      <name val="Verdana"/>
    </font>
    <font>
      <sz val="10"/>
      <name val="Symbol"/>
    </font>
    <font>
      <sz val="10"/>
      <name val="Verdana"/>
    </font>
    <font>
      <vertAlign val="subscript"/>
      <sz val="10"/>
      <name val="Verdana"/>
    </font>
    <font>
      <vertAlign val="superscript"/>
      <sz val="10"/>
      <name val="Symbol"/>
    </font>
    <font>
      <sz val="11"/>
      <name val="Verdana"/>
    </font>
    <font>
      <b/>
      <sz val="11"/>
      <name val="Verdana"/>
    </font>
    <font>
      <vertAlign val="subscript"/>
      <sz val="11"/>
      <name val="Verdana"/>
    </font>
    <font>
      <u/>
      <sz val="10"/>
      <color indexed="12"/>
      <name val="Verdana"/>
    </font>
    <font>
      <u/>
      <sz val="10"/>
      <color indexed="20"/>
      <name val="Verdana"/>
    </font>
    <font>
      <sz val="10"/>
      <name val="Verdana"/>
    </font>
    <font>
      <sz val="11"/>
      <name val="Symbol"/>
    </font>
    <font>
      <sz val="10"/>
      <name val="Verdana"/>
    </font>
    <font>
      <sz val="11"/>
      <name val="Times"/>
    </font>
    <font>
      <vertAlign val="subscript"/>
      <sz val="11"/>
      <name val="Times"/>
    </font>
    <font>
      <vertAlign val="superscript"/>
      <sz val="11"/>
      <name val="Times"/>
    </font>
    <font>
      <vertAlign val="subscript"/>
      <sz val="10"/>
      <name val="Times"/>
    </font>
    <font>
      <vertAlign val="superscript"/>
      <sz val="10"/>
      <name val="Times"/>
    </font>
    <font>
      <vertAlign val="superscript"/>
      <sz val="11"/>
      <name val="Symbol"/>
    </font>
    <font>
      <vertAlign val="superscript"/>
      <sz val="11"/>
      <name val="Verdana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4">
    <xf numFmtId="164" fontId="0" fillId="0" borderId="0">
      <alignment vertical="center"/>
    </xf>
    <xf numFmtId="9" fontId="12" fillId="0" borderId="0" applyFont="0" applyFill="0" applyBorder="0" applyAlignment="0" applyProtection="0"/>
    <xf numFmtId="164" fontId="32" fillId="0" borderId="0" applyNumberFormat="0" applyFill="0" applyBorder="0" applyAlignment="0" applyProtection="0">
      <alignment vertical="center"/>
    </xf>
    <xf numFmtId="164" fontId="33" fillId="0" borderId="0" applyNumberFormat="0" applyFill="0" applyBorder="0" applyAlignment="0" applyProtection="0">
      <alignment vertical="center"/>
    </xf>
  </cellStyleXfs>
  <cellXfs count="275">
    <xf numFmtId="164" fontId="0" fillId="0" borderId="0" xfId="0">
      <alignment vertical="center"/>
    </xf>
    <xf numFmtId="164" fontId="25" fillId="0" borderId="0" xfId="0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left" vertical="center"/>
    </xf>
    <xf numFmtId="164" fontId="8" fillId="0" borderId="0" xfId="0" applyFont="1" applyFill="1" applyBorder="1" applyAlignment="1">
      <alignment horizontal="center" vertical="center"/>
    </xf>
    <xf numFmtId="164" fontId="8" fillId="0" borderId="0" xfId="0" applyNumberFormat="1" applyFont="1" applyFill="1" applyBorder="1" applyAlignment="1">
      <alignment horizontal="right" vertical="center"/>
    </xf>
    <xf numFmtId="164" fontId="25" fillId="0" borderId="0" xfId="0" applyFont="1" applyFill="1" applyBorder="1" applyAlignment="1">
      <alignment horizontal="center" vertical="center"/>
    </xf>
    <xf numFmtId="164" fontId="7" fillId="0" borderId="0" xfId="0" applyFont="1" applyFill="1" applyBorder="1">
      <alignment vertical="center"/>
    </xf>
    <xf numFmtId="164" fontId="8" fillId="0" borderId="0" xfId="0" applyFont="1" applyFill="1" applyBorder="1" applyAlignment="1">
      <alignment horizontal="left" vertical="center"/>
    </xf>
    <xf numFmtId="164" fontId="30" fillId="0" borderId="0" xfId="0" applyFont="1" applyFill="1" applyBorder="1">
      <alignment vertical="center"/>
    </xf>
    <xf numFmtId="164" fontId="29" fillId="0" borderId="0" xfId="0" applyFont="1" applyFill="1" applyBorder="1" applyAlignment="1">
      <alignment horizontal="right" vertical="center"/>
    </xf>
    <xf numFmtId="164" fontId="29" fillId="0" borderId="0" xfId="0" applyFont="1" applyFill="1" applyBorder="1">
      <alignment vertical="center"/>
    </xf>
    <xf numFmtId="3" fontId="29" fillId="0" borderId="0" xfId="0" applyNumberFormat="1" applyFont="1" applyFill="1" applyBorder="1" applyAlignment="1">
      <alignment horizontal="left" vertical="center"/>
    </xf>
    <xf numFmtId="164" fontId="25" fillId="0" borderId="0" xfId="0" applyNumberFormat="1" applyFont="1" applyFill="1" applyBorder="1" applyAlignment="1">
      <alignment horizontal="right" vertical="center"/>
    </xf>
    <xf numFmtId="3" fontId="12" fillId="0" borderId="0" xfId="0" applyNumberFormat="1" applyFont="1" applyFill="1" applyBorder="1" applyAlignment="1">
      <alignment horizontal="center" vertical="center"/>
    </xf>
    <xf numFmtId="164" fontId="5" fillId="0" borderId="0" xfId="0" applyFont="1" applyFill="1" applyBorder="1">
      <alignment vertical="center"/>
    </xf>
    <xf numFmtId="3" fontId="8" fillId="0" borderId="0" xfId="0" applyNumberFormat="1" applyFont="1" applyFill="1" applyBorder="1" applyAlignment="1">
      <alignment horizontal="center" vertical="center"/>
    </xf>
    <xf numFmtId="164" fontId="35" fillId="0" borderId="0" xfId="0" applyFont="1" applyFill="1" applyBorder="1" applyAlignment="1">
      <alignment horizontal="right" vertical="center"/>
    </xf>
    <xf numFmtId="3" fontId="36" fillId="0" borderId="0" xfId="0" applyNumberFormat="1" applyFont="1" applyFill="1" applyBorder="1" applyAlignment="1">
      <alignment horizontal="center" vertical="center"/>
    </xf>
    <xf numFmtId="164" fontId="1" fillId="0" borderId="0" xfId="0" applyFont="1" applyFill="1" applyBorder="1">
      <alignment vertical="center"/>
    </xf>
    <xf numFmtId="164" fontId="2" fillId="0" borderId="0" xfId="0" applyFont="1" applyFill="1" applyBorder="1" applyAlignment="1">
      <alignment horizontal="right" vertical="center"/>
    </xf>
    <xf numFmtId="3" fontId="2" fillId="0" borderId="0" xfId="0" applyNumberFormat="1" applyFont="1" applyFill="1" applyBorder="1" applyAlignment="1">
      <alignment horizontal="left" vertical="center"/>
    </xf>
    <xf numFmtId="3" fontId="2" fillId="0" borderId="0" xfId="0" applyNumberFormat="1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vertical="center"/>
    </xf>
    <xf numFmtId="164" fontId="3" fillId="0" borderId="0" xfId="0" applyFont="1" applyFill="1" applyBorder="1">
      <alignment vertical="center"/>
    </xf>
    <xf numFmtId="164" fontId="4" fillId="0" borderId="0" xfId="0" applyFont="1" applyFill="1" applyBorder="1" applyAlignment="1">
      <alignment vertical="center"/>
    </xf>
    <xf numFmtId="164" fontId="34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9" fillId="0" borderId="0" xfId="0" applyFont="1" applyFill="1" applyBorder="1">
      <alignment vertical="center"/>
    </xf>
    <xf numFmtId="164" fontId="10" fillId="0" borderId="0" xfId="0" applyFont="1" applyFill="1" applyBorder="1" applyAlignment="1">
      <alignment horizontal="center" vertical="center"/>
    </xf>
    <xf numFmtId="3" fontId="10" fillId="0" borderId="0" xfId="0" applyNumberFormat="1" applyFont="1" applyFill="1" applyBorder="1">
      <alignment vertical="center"/>
    </xf>
    <xf numFmtId="164" fontId="11" fillId="0" borderId="0" xfId="0" applyFont="1" applyFill="1" applyBorder="1">
      <alignment vertical="center"/>
    </xf>
    <xf numFmtId="164" fontId="12" fillId="0" borderId="0" xfId="0" applyFont="1" applyFill="1" applyBorder="1" applyAlignment="1">
      <alignment horizontal="center" vertical="center"/>
    </xf>
    <xf numFmtId="3" fontId="12" fillId="0" borderId="0" xfId="0" applyNumberFormat="1" applyFont="1" applyFill="1" applyBorder="1">
      <alignment vertical="center"/>
    </xf>
    <xf numFmtId="164" fontId="13" fillId="0" borderId="0" xfId="0" applyFont="1" applyFill="1" applyBorder="1">
      <alignment vertical="center"/>
    </xf>
    <xf numFmtId="164" fontId="14" fillId="0" borderId="0" xfId="0" applyFont="1" applyFill="1" applyBorder="1" applyAlignment="1">
      <alignment horizontal="center" vertical="center"/>
    </xf>
    <xf numFmtId="164" fontId="15" fillId="0" borderId="0" xfId="0" applyFont="1" applyFill="1" applyBorder="1">
      <alignment vertical="center"/>
    </xf>
    <xf numFmtId="3" fontId="16" fillId="0" borderId="0" xfId="0" applyNumberFormat="1" applyFont="1" applyFill="1" applyBorder="1" applyAlignment="1">
      <alignment vertical="center"/>
    </xf>
    <xf numFmtId="164" fontId="17" fillId="0" borderId="0" xfId="0" applyFont="1" applyFill="1" applyBorder="1">
      <alignment vertical="center"/>
    </xf>
    <xf numFmtId="164" fontId="18" fillId="0" borderId="0" xfId="0" applyFont="1" applyFill="1" applyBorder="1" applyAlignment="1">
      <alignment horizontal="center" vertical="center"/>
    </xf>
    <xf numFmtId="164" fontId="18" fillId="0" borderId="0" xfId="0" applyFont="1" applyFill="1" applyBorder="1" applyAlignment="1">
      <alignment vertical="center"/>
    </xf>
    <xf numFmtId="164" fontId="19" fillId="0" borderId="0" xfId="0" applyFont="1" applyFill="1" applyBorder="1">
      <alignment vertical="center"/>
    </xf>
    <xf numFmtId="164" fontId="20" fillId="0" borderId="0" xfId="0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vertical="center"/>
    </xf>
    <xf numFmtId="164" fontId="21" fillId="0" borderId="0" xfId="0" applyFont="1" applyFill="1" applyBorder="1">
      <alignment vertical="center"/>
    </xf>
    <xf numFmtId="164" fontId="22" fillId="0" borderId="0" xfId="0" applyFont="1" applyFill="1" applyBorder="1" applyAlignment="1">
      <alignment vertical="center"/>
    </xf>
    <xf numFmtId="164" fontId="4" fillId="0" borderId="0" xfId="0" applyFont="1" applyFill="1" applyBorder="1">
      <alignment vertical="center"/>
    </xf>
    <xf numFmtId="164" fontId="4" fillId="0" borderId="0" xfId="0" applyFont="1" applyFill="1" applyBorder="1" applyAlignment="1">
      <alignment horizontal="right" vertical="center"/>
    </xf>
    <xf numFmtId="164" fontId="4" fillId="0" borderId="0" xfId="0" quotePrefix="1" applyFont="1" applyFill="1" applyBorder="1">
      <alignment vertical="center"/>
    </xf>
    <xf numFmtId="164" fontId="6" fillId="0" borderId="0" xfId="0" quotePrefix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center" vertical="center"/>
    </xf>
    <xf numFmtId="164" fontId="6" fillId="0" borderId="0" xfId="0" applyNumberFormat="1" applyFont="1" applyFill="1" applyBorder="1" applyAlignment="1">
      <alignment horizontal="center" vertical="center"/>
    </xf>
    <xf numFmtId="3" fontId="8" fillId="0" borderId="0" xfId="0" applyNumberFormat="1" applyFont="1" applyFill="1" applyBorder="1">
      <alignment vertical="center"/>
    </xf>
    <xf numFmtId="164" fontId="10" fillId="0" borderId="0" xfId="0" applyNumberFormat="1" applyFont="1" applyFill="1" applyBorder="1" applyAlignment="1">
      <alignment horizontal="right" vertical="center"/>
    </xf>
    <xf numFmtId="164" fontId="10" fillId="0" borderId="0" xfId="0" applyFont="1" applyFill="1" applyBorder="1" applyAlignment="1">
      <alignment horizontal="right" vertical="center"/>
    </xf>
    <xf numFmtId="164" fontId="12" fillId="0" borderId="0" xfId="0" applyNumberFormat="1" applyFont="1" applyFill="1" applyBorder="1" applyAlignment="1">
      <alignment horizontal="right" vertical="center"/>
    </xf>
    <xf numFmtId="164" fontId="12" fillId="0" borderId="0" xfId="0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164" fontId="14" fillId="0" borderId="0" xfId="0" applyFont="1" applyFill="1" applyBorder="1" applyAlignment="1">
      <alignment horizontal="right" vertical="center"/>
    </xf>
    <xf numFmtId="3" fontId="14" fillId="0" borderId="0" xfId="0" applyNumberFormat="1" applyFont="1" applyFill="1" applyBorder="1" applyAlignment="1">
      <alignment horizontal="right" vertical="center"/>
    </xf>
    <xf numFmtId="164" fontId="18" fillId="0" borderId="0" xfId="0" applyFont="1" applyFill="1" applyBorder="1" applyAlignment="1">
      <alignment horizontal="right" vertical="center"/>
    </xf>
    <xf numFmtId="164" fontId="20" fillId="0" borderId="0" xfId="0" applyFont="1" applyFill="1" applyBorder="1" applyAlignment="1">
      <alignment horizontal="right" vertical="center"/>
    </xf>
    <xf numFmtId="164" fontId="22" fillId="0" borderId="0" xfId="0" applyFont="1" applyFill="1" applyBorder="1" applyAlignment="1">
      <alignment horizontal="right" vertical="center"/>
    </xf>
    <xf numFmtId="164" fontId="6" fillId="0" borderId="0" xfId="0" applyFont="1" applyFill="1" applyBorder="1" applyAlignment="1">
      <alignment horizontal="right" vertical="center"/>
    </xf>
    <xf numFmtId="164" fontId="8" fillId="0" borderId="0" xfId="0" applyFont="1" applyFill="1" applyBorder="1">
      <alignment vertical="center"/>
    </xf>
    <xf numFmtId="164" fontId="34" fillId="0" borderId="0" xfId="0" applyFont="1" applyFill="1" applyBorder="1">
      <alignment vertical="center"/>
    </xf>
    <xf numFmtId="164" fontId="2" fillId="0" borderId="0" xfId="0" applyFont="1" applyFill="1" applyBorder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26" fillId="0" borderId="0" xfId="0" applyNumberFormat="1" applyFont="1" applyFill="1" applyBorder="1" applyAlignment="1">
      <alignment horizontal="left" vertical="center"/>
    </xf>
    <xf numFmtId="164" fontId="26" fillId="0" borderId="0" xfId="0" applyFont="1" applyFill="1" applyBorder="1">
      <alignment vertical="center"/>
    </xf>
    <xf numFmtId="165" fontId="2" fillId="0" borderId="0" xfId="0" applyNumberFormat="1" applyFont="1" applyFill="1" applyBorder="1" applyAlignment="1">
      <alignment horizontal="left" vertical="center"/>
    </xf>
    <xf numFmtId="165" fontId="36" fillId="0" borderId="0" xfId="0" applyNumberFormat="1" applyFont="1" applyFill="1" applyBorder="1" applyAlignment="1">
      <alignment horizontal="left" vertical="center"/>
    </xf>
    <xf numFmtId="164" fontId="36" fillId="0" borderId="0" xfId="0" applyFont="1" applyFill="1" applyBorder="1">
      <alignment vertical="center"/>
    </xf>
    <xf numFmtId="3" fontId="4" fillId="0" borderId="0" xfId="0" applyNumberFormat="1" applyFont="1" applyFill="1" applyBorder="1" applyAlignment="1">
      <alignment horizontal="left" vertical="center"/>
    </xf>
    <xf numFmtId="164" fontId="4" fillId="0" borderId="0" xfId="0" applyFont="1" applyFill="1" applyBorder="1" applyAlignment="1">
      <alignment horizontal="left" vertical="center"/>
    </xf>
    <xf numFmtId="164" fontId="6" fillId="0" borderId="0" xfId="0" applyFont="1" applyFill="1" applyBorder="1" applyAlignment="1">
      <alignment vertical="center"/>
    </xf>
    <xf numFmtId="164" fontId="6" fillId="0" borderId="0" xfId="0" applyFont="1" applyFill="1" applyBorder="1" applyAlignment="1">
      <alignment horizontal="left" vertical="center"/>
    </xf>
    <xf numFmtId="164" fontId="6" fillId="0" borderId="0" xfId="0" applyFont="1" applyFill="1" applyBorder="1">
      <alignment vertical="center"/>
    </xf>
    <xf numFmtId="164" fontId="8" fillId="0" borderId="0" xfId="0" applyFont="1" applyFill="1" applyBorder="1" applyAlignment="1">
      <alignment vertical="center"/>
    </xf>
    <xf numFmtId="164" fontId="4" fillId="0" borderId="0" xfId="0" quotePrefix="1" applyFont="1" applyFill="1" applyBorder="1" applyAlignment="1">
      <alignment vertical="center"/>
    </xf>
    <xf numFmtId="3" fontId="6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center" vertical="center"/>
    </xf>
    <xf numFmtId="164" fontId="10" fillId="0" borderId="0" xfId="0" applyFont="1" applyFill="1" applyBorder="1">
      <alignment vertical="center"/>
    </xf>
    <xf numFmtId="164" fontId="12" fillId="0" borderId="0" xfId="0" applyFont="1" applyFill="1" applyBorder="1" applyAlignment="1">
      <alignment vertical="center"/>
    </xf>
    <xf numFmtId="164" fontId="12" fillId="0" borderId="0" xfId="0" applyFont="1" applyFill="1" applyBorder="1">
      <alignment vertical="center"/>
    </xf>
    <xf numFmtId="164" fontId="14" fillId="0" borderId="0" xfId="0" applyFont="1" applyFill="1" applyBorder="1">
      <alignment vertical="center"/>
    </xf>
    <xf numFmtId="164" fontId="16" fillId="0" borderId="0" xfId="0" applyFont="1" applyFill="1" applyBorder="1" applyAlignment="1">
      <alignment horizontal="right" vertical="center"/>
    </xf>
    <xf numFmtId="164" fontId="16" fillId="0" borderId="0" xfId="0" applyFont="1" applyFill="1" applyBorder="1">
      <alignment vertical="center"/>
    </xf>
    <xf numFmtId="164" fontId="2" fillId="0" borderId="0" xfId="0" applyFont="1" applyFill="1" applyBorder="1" applyAlignment="1">
      <alignment horizontal="left" vertical="center"/>
    </xf>
    <xf numFmtId="164" fontId="34" fillId="0" borderId="0" xfId="0" applyFont="1" applyFill="1" applyBorder="1" applyAlignment="1">
      <alignment horizontal="left" vertical="center"/>
    </xf>
    <xf numFmtId="165" fontId="2" fillId="0" borderId="0" xfId="0" applyNumberFormat="1" applyFont="1" applyFill="1" applyBorder="1" applyAlignment="1">
      <alignment horizontal="center" vertical="center"/>
    </xf>
    <xf numFmtId="164" fontId="20" fillId="0" borderId="0" xfId="0" applyFont="1" applyFill="1" applyBorder="1">
      <alignment vertical="center"/>
    </xf>
    <xf numFmtId="165" fontId="4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>
      <alignment vertical="center"/>
    </xf>
    <xf numFmtId="165" fontId="6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>
      <alignment vertical="center"/>
    </xf>
    <xf numFmtId="165" fontId="8" fillId="0" borderId="0" xfId="0" applyNumberFormat="1" applyFont="1" applyFill="1" applyBorder="1" applyAlignment="1">
      <alignment horizontal="right" vertical="center"/>
    </xf>
    <xf numFmtId="164" fontId="34" fillId="0" borderId="0" xfId="0" applyFont="1" applyFill="1" applyBorder="1" applyAlignment="1">
      <alignment horizontal="right" vertical="center"/>
    </xf>
    <xf numFmtId="3" fontId="34" fillId="0" borderId="0" xfId="0" applyNumberFormat="1" applyFont="1" applyFill="1" applyBorder="1" applyAlignment="1">
      <alignment horizontal="left" vertical="center"/>
    </xf>
    <xf numFmtId="3" fontId="4" fillId="0" borderId="0" xfId="0" applyNumberFormat="1" applyFont="1" applyFill="1" applyBorder="1" applyAlignment="1">
      <alignment horizontal="center" vertical="center"/>
    </xf>
    <xf numFmtId="3" fontId="10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 applyAlignment="1">
      <alignment horizontal="center" vertical="center"/>
    </xf>
    <xf numFmtId="3" fontId="16" fillId="0" borderId="0" xfId="0" applyNumberFormat="1" applyFont="1" applyFill="1" applyBorder="1">
      <alignment vertical="center"/>
    </xf>
    <xf numFmtId="3" fontId="18" fillId="0" borderId="0" xfId="0" applyNumberFormat="1" applyFont="1" applyFill="1" applyBorder="1" applyAlignment="1">
      <alignment horizontal="center" vertical="center"/>
    </xf>
    <xf numFmtId="164" fontId="18" fillId="0" borderId="0" xfId="0" applyFont="1" applyFill="1" applyBorder="1">
      <alignment vertical="center"/>
    </xf>
    <xf numFmtId="3" fontId="20" fillId="0" borderId="0" xfId="0" applyNumberFormat="1" applyFont="1" applyFill="1" applyBorder="1" applyAlignment="1">
      <alignment horizontal="center" vertical="center"/>
    </xf>
    <xf numFmtId="3" fontId="22" fillId="0" borderId="0" xfId="0" applyNumberFormat="1" applyFont="1" applyFill="1" applyBorder="1" applyAlignment="1">
      <alignment horizontal="center" vertical="center"/>
    </xf>
    <xf numFmtId="164" fontId="22" fillId="0" borderId="0" xfId="0" applyFont="1" applyFill="1" applyBorder="1">
      <alignment vertical="center"/>
    </xf>
    <xf numFmtId="164" fontId="6" fillId="0" borderId="0" xfId="0" quotePrefix="1" applyFont="1" applyFill="1" applyBorder="1">
      <alignment vertical="center"/>
    </xf>
    <xf numFmtId="164" fontId="34" fillId="0" borderId="0" xfId="0" quotePrefix="1" applyFont="1" applyFill="1" applyBorder="1">
      <alignment vertical="center"/>
    </xf>
    <xf numFmtId="164" fontId="2" fillId="0" borderId="0" xfId="0" quotePrefix="1" applyFont="1" applyFill="1" applyBorder="1">
      <alignment vertical="center"/>
    </xf>
    <xf numFmtId="164" fontId="10" fillId="0" borderId="0" xfId="0" quotePrefix="1" applyFont="1" applyFill="1" applyBorder="1">
      <alignment vertical="center"/>
    </xf>
    <xf numFmtId="164" fontId="2" fillId="0" borderId="0" xfId="0" applyNumberFormat="1" applyFont="1" applyFill="1" applyBorder="1" applyAlignment="1">
      <alignment horizontal="center" vertical="center"/>
    </xf>
    <xf numFmtId="164" fontId="4" fillId="0" borderId="0" xfId="0" applyNumberFormat="1" applyFont="1" applyFill="1" applyBorder="1" applyAlignment="1">
      <alignment horizontal="center" vertical="center"/>
    </xf>
    <xf numFmtId="164" fontId="12" fillId="0" borderId="0" xfId="0" quotePrefix="1" applyFont="1" applyFill="1" applyBorder="1">
      <alignment vertical="center"/>
    </xf>
    <xf numFmtId="164" fontId="16" fillId="0" borderId="0" xfId="0" applyNumberFormat="1" applyFont="1" applyFill="1" applyBorder="1" applyAlignment="1">
      <alignment horizontal="center" vertical="center"/>
    </xf>
    <xf numFmtId="164" fontId="20" fillId="0" borderId="0" xfId="0" applyFont="1" applyFill="1" applyBorder="1" applyAlignment="1">
      <alignment horizontal="left" vertical="center"/>
    </xf>
    <xf numFmtId="3" fontId="20" fillId="0" borderId="0" xfId="0" applyNumberFormat="1" applyFont="1" applyFill="1" applyBorder="1" applyAlignment="1">
      <alignment horizontal="left" vertical="center"/>
    </xf>
    <xf numFmtId="164" fontId="12" fillId="0" borderId="0" xfId="0" applyFont="1" applyFill="1" applyBorder="1" applyAlignment="1">
      <alignment horizontal="left" vertical="center"/>
    </xf>
    <xf numFmtId="164" fontId="14" fillId="0" borderId="0" xfId="0" applyFont="1" applyFill="1" applyBorder="1" applyAlignment="1">
      <alignment horizontal="left" vertical="center"/>
    </xf>
    <xf numFmtId="4" fontId="26" fillId="0" borderId="0" xfId="0" applyNumberFormat="1" applyFont="1" applyFill="1" applyBorder="1" applyAlignment="1">
      <alignment horizontal="left" vertical="center"/>
    </xf>
    <xf numFmtId="164" fontId="1" fillId="0" borderId="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10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left" vertical="center"/>
    </xf>
    <xf numFmtId="164" fontId="16" fillId="0" borderId="0" xfId="0" applyNumberFormat="1" applyFont="1" applyFill="1" applyBorder="1" applyAlignment="1">
      <alignment horizontal="left" vertical="center"/>
    </xf>
    <xf numFmtId="164" fontId="16" fillId="0" borderId="0" xfId="0" applyFont="1" applyFill="1" applyBorder="1" applyAlignment="1">
      <alignment horizontal="left" vertical="center"/>
    </xf>
    <xf numFmtId="9" fontId="2" fillId="0" borderId="0" xfId="1" applyFont="1" applyFill="1" applyBorder="1" applyAlignment="1">
      <alignment horizontal="left" vertical="center"/>
    </xf>
    <xf numFmtId="9" fontId="4" fillId="0" borderId="0" xfId="1" applyFont="1" applyFill="1" applyBorder="1" applyAlignment="1">
      <alignment horizontal="left" vertical="center"/>
    </xf>
    <xf numFmtId="164" fontId="10" fillId="0" borderId="0" xfId="0" applyFont="1" applyFill="1" applyBorder="1" applyAlignment="1">
      <alignment horizontal="left" vertical="center"/>
    </xf>
    <xf numFmtId="164" fontId="18" fillId="0" borderId="0" xfId="0" applyFont="1" applyFill="1" applyBorder="1" applyAlignment="1">
      <alignment horizontal="left" vertical="center"/>
    </xf>
    <xf numFmtId="164" fontId="22" fillId="0" borderId="0" xfId="0" applyFont="1" applyFill="1" applyBorder="1" applyAlignment="1">
      <alignment horizontal="left" vertical="center"/>
    </xf>
    <xf numFmtId="164" fontId="4" fillId="0" borderId="0" xfId="0" applyFont="1" applyFill="1" applyBorder="1" applyAlignment="1">
      <alignment vertical="center" wrapText="1"/>
    </xf>
    <xf numFmtId="164" fontId="2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5" fontId="6" fillId="0" borderId="0" xfId="0" applyNumberFormat="1" applyFont="1" applyFill="1" applyBorder="1" applyAlignment="1">
      <alignment horizontal="left" vertical="center"/>
    </xf>
    <xf numFmtId="165" fontId="10" fillId="0" borderId="0" xfId="0" applyNumberFormat="1" applyFont="1" applyFill="1" applyBorder="1" applyAlignment="1">
      <alignment horizontal="left" vertical="center"/>
    </xf>
    <xf numFmtId="165" fontId="18" fillId="0" borderId="0" xfId="0" applyNumberFormat="1" applyFont="1" applyFill="1" applyBorder="1" applyAlignment="1">
      <alignment horizontal="left" vertical="center"/>
    </xf>
    <xf numFmtId="165" fontId="22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center" vertical="center"/>
    </xf>
    <xf numFmtId="165" fontId="8" fillId="0" borderId="0" xfId="0" applyNumberFormat="1" applyFont="1" applyFill="1" applyBorder="1" applyAlignment="1">
      <alignment horizontal="left" vertical="center"/>
    </xf>
    <xf numFmtId="164" fontId="8" fillId="0" borderId="0" xfId="0" quotePrefix="1" applyFont="1" applyFill="1" applyBorder="1" applyAlignment="1">
      <alignment horizontal="left" vertical="center"/>
    </xf>
    <xf numFmtId="164" fontId="10" fillId="0" borderId="0" xfId="0" quotePrefix="1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left" vertical="center"/>
    </xf>
    <xf numFmtId="164" fontId="12" fillId="0" borderId="0" xfId="0" quotePrefix="1" applyFont="1" applyFill="1" applyBorder="1" applyAlignment="1">
      <alignment horizontal="left" vertical="center"/>
    </xf>
    <xf numFmtId="165" fontId="14" fillId="0" borderId="0" xfId="0" applyNumberFormat="1" applyFont="1" applyFill="1" applyBorder="1" applyAlignment="1">
      <alignment horizontal="left" vertical="center"/>
    </xf>
    <xf numFmtId="164" fontId="14" fillId="0" borderId="0" xfId="0" quotePrefix="1" applyFont="1" applyFill="1" applyBorder="1" applyAlignment="1">
      <alignment horizontal="left" vertical="center"/>
    </xf>
    <xf numFmtId="164" fontId="26" fillId="0" borderId="0" xfId="0" quotePrefix="1" applyFont="1" applyFill="1" applyBorder="1" applyAlignment="1">
      <alignment horizontal="left" vertical="center"/>
    </xf>
    <xf numFmtId="164" fontId="2" fillId="0" borderId="0" xfId="0" quotePrefix="1" applyFont="1" applyFill="1" applyBorder="1" applyAlignment="1">
      <alignment horizontal="left" vertical="center"/>
    </xf>
    <xf numFmtId="164" fontId="4" fillId="0" borderId="0" xfId="0" quotePrefix="1" applyFont="1" applyFill="1" applyBorder="1" applyAlignment="1">
      <alignment horizontal="left" vertical="center"/>
    </xf>
    <xf numFmtId="164" fontId="6" fillId="0" borderId="0" xfId="0" quotePrefix="1" applyFont="1" applyFill="1" applyBorder="1" applyAlignment="1">
      <alignment horizontal="left" vertical="center"/>
    </xf>
    <xf numFmtId="165" fontId="12" fillId="0" borderId="0" xfId="0" applyNumberFormat="1" applyFont="1" applyFill="1" applyBorder="1" applyAlignment="1">
      <alignment horizontal="center" vertical="center"/>
    </xf>
    <xf numFmtId="165" fontId="14" fillId="0" borderId="0" xfId="0" applyNumberFormat="1" applyFont="1" applyFill="1" applyBorder="1" applyAlignment="1">
      <alignment horizontal="center" vertical="center"/>
    </xf>
    <xf numFmtId="164" fontId="16" fillId="0" borderId="0" xfId="0" quotePrefix="1" applyFont="1" applyFill="1" applyBorder="1">
      <alignment vertical="center"/>
    </xf>
    <xf numFmtId="165" fontId="4" fillId="0" borderId="0" xfId="0" applyNumberFormat="1" applyFont="1" applyFill="1" applyBorder="1">
      <alignment vertical="center"/>
    </xf>
    <xf numFmtId="165" fontId="6" fillId="0" borderId="0" xfId="0" applyNumberFormat="1" applyFont="1" applyFill="1" applyBorder="1">
      <alignment vertical="center"/>
    </xf>
    <xf numFmtId="165" fontId="8" fillId="0" borderId="0" xfId="0" applyNumberFormat="1" applyFont="1" applyFill="1" applyBorder="1">
      <alignment vertical="center"/>
    </xf>
    <xf numFmtId="164" fontId="34" fillId="0" borderId="2" xfId="0" applyFont="1" applyFill="1" applyBorder="1" applyAlignment="1">
      <alignment horizontal="center" vertical="center"/>
    </xf>
    <xf numFmtId="164" fontId="29" fillId="0" borderId="3" xfId="0" applyFont="1" applyFill="1" applyBorder="1" applyAlignment="1">
      <alignment horizontal="right" vertical="center"/>
    </xf>
    <xf numFmtId="164" fontId="34" fillId="0" borderId="3" xfId="0" applyFont="1" applyFill="1" applyBorder="1" applyAlignment="1">
      <alignment horizontal="center" vertical="center"/>
    </xf>
    <xf numFmtId="3" fontId="2" fillId="0" borderId="1" xfId="0" applyNumberFormat="1" applyFont="1" applyFill="1" applyBorder="1" applyAlignment="1">
      <alignment horizontal="center" vertical="center"/>
    </xf>
    <xf numFmtId="3" fontId="4" fillId="0" borderId="1" xfId="0" applyNumberFormat="1" applyFont="1" applyFill="1" applyBorder="1" applyAlignment="1">
      <alignment horizontal="center" vertical="center"/>
    </xf>
    <xf numFmtId="3" fontId="6" fillId="0" borderId="1" xfId="0" applyNumberFormat="1" applyFont="1" applyFill="1" applyBorder="1" applyAlignment="1">
      <alignment horizontal="center" vertical="center"/>
    </xf>
    <xf numFmtId="3" fontId="14" fillId="0" borderId="1" xfId="0" applyNumberFormat="1" applyFont="1" applyFill="1" applyBorder="1" applyAlignment="1">
      <alignment horizontal="center" vertical="center"/>
    </xf>
    <xf numFmtId="3" fontId="2" fillId="0" borderId="3" xfId="0" applyNumberFormat="1" applyFont="1" applyFill="1" applyBorder="1" applyAlignment="1">
      <alignment horizontal="center" vertical="center"/>
    </xf>
    <xf numFmtId="164" fontId="30" fillId="0" borderId="0" xfId="0" quotePrefix="1" applyFont="1" applyFill="1" applyBorder="1">
      <alignment vertical="center"/>
    </xf>
    <xf numFmtId="164" fontId="2" fillId="0" borderId="3" xfId="0" applyFont="1" applyFill="1" applyBorder="1" applyAlignment="1">
      <alignment horizontal="right" vertical="center"/>
    </xf>
    <xf numFmtId="164" fontId="4" fillId="0" borderId="3" xfId="0" applyFont="1" applyFill="1" applyBorder="1" applyAlignment="1">
      <alignment horizontal="right" vertical="center"/>
    </xf>
    <xf numFmtId="164" fontId="12" fillId="0" borderId="3" xfId="0" applyFont="1" applyFill="1" applyBorder="1" applyAlignment="1">
      <alignment horizontal="right" vertical="center"/>
    </xf>
    <xf numFmtId="164" fontId="2" fillId="0" borderId="1" xfId="0" applyFont="1" applyFill="1" applyBorder="1" applyAlignment="1">
      <alignment horizontal="right" vertical="center"/>
    </xf>
    <xf numFmtId="164" fontId="4" fillId="0" borderId="1" xfId="0" applyFont="1" applyFill="1" applyBorder="1" applyAlignment="1">
      <alignment horizontal="right" vertical="center"/>
    </xf>
    <xf numFmtId="164" fontId="6" fillId="0" borderId="1" xfId="0" applyFont="1" applyFill="1" applyBorder="1" applyAlignment="1">
      <alignment horizontal="right" vertical="center"/>
    </xf>
    <xf numFmtId="164" fontId="8" fillId="0" borderId="1" xfId="0" applyFont="1" applyFill="1" applyBorder="1" applyAlignment="1">
      <alignment horizontal="right" vertical="center"/>
    </xf>
    <xf numFmtId="164" fontId="10" fillId="0" borderId="1" xfId="0" applyFont="1" applyFill="1" applyBorder="1" applyAlignment="1">
      <alignment horizontal="right" vertical="center"/>
    </xf>
    <xf numFmtId="164" fontId="14" fillId="0" borderId="1" xfId="0" applyFont="1" applyFill="1" applyBorder="1" applyAlignment="1">
      <alignment horizontal="right" vertical="center"/>
    </xf>
    <xf numFmtId="164" fontId="16" fillId="0" borderId="1" xfId="0" applyFont="1" applyFill="1" applyBorder="1" applyAlignment="1">
      <alignment horizontal="right" vertical="center"/>
    </xf>
    <xf numFmtId="164" fontId="18" fillId="0" borderId="1" xfId="0" applyFont="1" applyFill="1" applyBorder="1" applyAlignment="1">
      <alignment horizontal="right" vertical="center"/>
    </xf>
    <xf numFmtId="164" fontId="20" fillId="0" borderId="1" xfId="0" applyFont="1" applyFill="1" applyBorder="1" applyAlignment="1">
      <alignment horizontal="right" vertical="center"/>
    </xf>
    <xf numFmtId="164" fontId="22" fillId="0" borderId="1" xfId="0" applyFont="1" applyFill="1" applyBorder="1" applyAlignment="1">
      <alignment horizontal="right" vertical="center"/>
    </xf>
    <xf numFmtId="164" fontId="10" fillId="0" borderId="0" xfId="0" applyFont="1" applyFill="1" applyBorder="1" applyAlignment="1">
      <alignment vertical="center"/>
    </xf>
    <xf numFmtId="164" fontId="16" fillId="0" borderId="0" xfId="0" quotePrefix="1" applyFont="1" applyFill="1" applyBorder="1" applyAlignment="1">
      <alignment horizontal="left" vertical="center"/>
    </xf>
    <xf numFmtId="164" fontId="14" fillId="0" borderId="0" xfId="0" applyFont="1" applyFill="1" applyBorder="1" applyAlignment="1">
      <alignment vertical="center"/>
    </xf>
    <xf numFmtId="164" fontId="16" fillId="0" borderId="0" xfId="0" applyFont="1" applyFill="1" applyBorder="1" applyAlignment="1">
      <alignment vertical="center"/>
    </xf>
    <xf numFmtId="164" fontId="12" fillId="0" borderId="2" xfId="0" quotePrefix="1" applyFont="1" applyFill="1" applyBorder="1">
      <alignment vertical="center"/>
    </xf>
    <xf numFmtId="3" fontId="14" fillId="0" borderId="3" xfId="0" applyNumberFormat="1" applyFont="1" applyFill="1" applyBorder="1" applyAlignment="1">
      <alignment horizontal="center" vertical="center"/>
    </xf>
    <xf numFmtId="3" fontId="4" fillId="0" borderId="3" xfId="0" applyNumberFormat="1" applyFont="1" applyFill="1" applyBorder="1" applyAlignment="1">
      <alignment horizontal="center" vertical="center"/>
    </xf>
    <xf numFmtId="164" fontId="2" fillId="0" borderId="1" xfId="0" applyNumberFormat="1" applyFont="1" applyFill="1" applyBorder="1" applyAlignment="1">
      <alignment horizontal="center" vertical="center"/>
    </xf>
    <xf numFmtId="164" fontId="4" fillId="0" borderId="1" xfId="0" applyNumberFormat="1" applyFont="1" applyFill="1" applyBorder="1" applyAlignment="1">
      <alignment horizontal="center" vertical="center"/>
    </xf>
    <xf numFmtId="164" fontId="4" fillId="0" borderId="3" xfId="0" applyNumberFormat="1" applyFont="1" applyFill="1" applyBorder="1" applyAlignment="1">
      <alignment horizontal="center" vertical="center"/>
    </xf>
    <xf numFmtId="164" fontId="6" fillId="0" borderId="1" xfId="0" applyNumberFormat="1" applyFont="1" applyFill="1" applyBorder="1" applyAlignment="1">
      <alignment horizontal="center" vertical="center"/>
    </xf>
    <xf numFmtId="164" fontId="14" fillId="0" borderId="1" xfId="0" applyNumberFormat="1" applyFont="1" applyFill="1" applyBorder="1" applyAlignment="1">
      <alignment horizontal="center" vertical="center"/>
    </xf>
    <xf numFmtId="164" fontId="16" fillId="0" borderId="1" xfId="0" applyNumberFormat="1" applyFont="1" applyFill="1" applyBorder="1" applyAlignment="1">
      <alignment horizontal="center" vertical="center"/>
    </xf>
    <xf numFmtId="164" fontId="16" fillId="0" borderId="3" xfId="0" applyNumberFormat="1" applyFont="1" applyFill="1" applyBorder="1" applyAlignment="1">
      <alignment horizontal="center" vertical="center"/>
    </xf>
    <xf numFmtId="164" fontId="16" fillId="0" borderId="2" xfId="0" applyFont="1" applyFill="1" applyBorder="1" applyAlignment="1">
      <alignment vertical="center"/>
    </xf>
    <xf numFmtId="164" fontId="35" fillId="0" borderId="0" xfId="0" applyFont="1" applyAlignment="1">
      <alignment horizontal="right" vertical="center"/>
    </xf>
    <xf numFmtId="3" fontId="2" fillId="0" borderId="0" xfId="0" applyNumberFormat="1" applyFont="1" applyFill="1" applyBorder="1" applyAlignment="1">
      <alignment horizontal="right" vertical="center"/>
    </xf>
    <xf numFmtId="3" fontId="4" fillId="0" borderId="0" xfId="0" applyNumberFormat="1" applyFont="1" applyFill="1" applyBorder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3" fontId="8" fillId="0" borderId="0" xfId="0" applyNumberFormat="1" applyFont="1" applyFill="1" applyBorder="1" applyAlignment="1">
      <alignment horizontal="right" vertical="center"/>
    </xf>
    <xf numFmtId="3" fontId="16" fillId="0" borderId="0" xfId="0" applyNumberFormat="1" applyFont="1" applyFill="1" applyBorder="1" applyAlignment="1">
      <alignment horizontal="right" vertical="center"/>
    </xf>
    <xf numFmtId="164" fontId="35" fillId="0" borderId="3" xfId="0" applyFont="1" applyFill="1" applyBorder="1" applyAlignment="1">
      <alignment horizontal="right" vertical="center"/>
    </xf>
    <xf numFmtId="164" fontId="34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right" vertical="center"/>
    </xf>
    <xf numFmtId="164" fontId="6" fillId="0" borderId="0" xfId="0" applyFont="1" applyFill="1" applyBorder="1" applyAlignment="1">
      <alignment horizontal="right" vertical="center"/>
    </xf>
    <xf numFmtId="164" fontId="8" fillId="0" borderId="0" xfId="0" applyFont="1" applyFill="1" applyBorder="1" applyAlignment="1">
      <alignment horizontal="right" vertical="center"/>
    </xf>
    <xf numFmtId="164" fontId="10" fillId="0" borderId="0" xfId="0" applyFont="1" applyFill="1" applyBorder="1" applyAlignment="1">
      <alignment horizontal="right" vertical="center"/>
    </xf>
    <xf numFmtId="164" fontId="12" fillId="0" borderId="0" xfId="0" applyFont="1" applyFill="1" applyBorder="1" applyAlignment="1">
      <alignment horizontal="right" vertical="center"/>
    </xf>
    <xf numFmtId="164" fontId="14" fillId="0" borderId="0" xfId="0" applyFont="1" applyFill="1" applyBorder="1" applyAlignment="1">
      <alignment horizontal="right" vertical="center"/>
    </xf>
    <xf numFmtId="164" fontId="16" fillId="0" borderId="0" xfId="0" applyFont="1" applyFill="1" applyBorder="1" applyAlignment="1">
      <alignment horizontal="right" vertical="center"/>
    </xf>
    <xf numFmtId="164" fontId="18" fillId="0" borderId="0" xfId="0" applyFont="1" applyFill="1" applyBorder="1" applyAlignment="1">
      <alignment horizontal="right" vertical="center"/>
    </xf>
    <xf numFmtId="164" fontId="20" fillId="0" borderId="0" xfId="0" applyFont="1" applyFill="1" applyBorder="1" applyAlignment="1">
      <alignment horizontal="right" vertical="center"/>
    </xf>
    <xf numFmtId="164" fontId="22" fillId="0" borderId="0" xfId="0" applyFont="1" applyFill="1" applyBorder="1" applyAlignment="1">
      <alignment horizontal="right" vertical="center"/>
    </xf>
    <xf numFmtId="164" fontId="2" fillId="0" borderId="0" xfId="0" applyFont="1" applyFill="1" applyBorder="1" applyAlignment="1">
      <alignment horizontal="center" vertical="center"/>
    </xf>
    <xf numFmtId="3" fontId="4" fillId="0" borderId="2" xfId="0" applyNumberFormat="1" applyFont="1" applyFill="1" applyBorder="1" applyAlignment="1">
      <alignment horizontal="left" vertical="center"/>
    </xf>
    <xf numFmtId="164" fontId="4" fillId="0" borderId="2" xfId="0" applyNumberFormat="1" applyFont="1" applyFill="1" applyBorder="1" applyAlignment="1">
      <alignment horizontal="right" vertical="center"/>
    </xf>
    <xf numFmtId="164" fontId="4" fillId="0" borderId="2" xfId="0" applyFont="1" applyFill="1" applyBorder="1" applyAlignment="1">
      <alignment horizontal="right" vertical="center"/>
    </xf>
    <xf numFmtId="3" fontId="4" fillId="0" borderId="2" xfId="0" applyNumberFormat="1" applyFont="1" applyFill="1" applyBorder="1" applyAlignment="1">
      <alignment horizontal="right" vertical="center"/>
    </xf>
    <xf numFmtId="164" fontId="4" fillId="0" borderId="2" xfId="0" applyFont="1" applyFill="1" applyBorder="1" applyAlignment="1">
      <alignment horizontal="center" vertical="center"/>
    </xf>
    <xf numFmtId="3" fontId="0" fillId="0" borderId="0" xfId="0" applyNumberFormat="1" applyFont="1" applyFill="1" applyBorder="1" applyAlignment="1">
      <alignment horizontal="center" vertical="center"/>
    </xf>
    <xf numFmtId="164" fontId="0" fillId="0" borderId="2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horizontal="right" vertical="center"/>
    </xf>
    <xf numFmtId="164" fontId="6" fillId="0" borderId="0" xfId="0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3" fontId="2" fillId="0" borderId="2" xfId="0" applyNumberFormat="1" applyFont="1" applyFill="1" applyBorder="1" applyAlignment="1">
      <alignment horizontal="center" vertical="center"/>
    </xf>
    <xf numFmtId="164" fontId="2" fillId="0" borderId="2" xfId="0" applyNumberFormat="1" applyFont="1" applyFill="1" applyBorder="1" applyAlignment="1">
      <alignment horizontal="center" vertical="center"/>
    </xf>
    <xf numFmtId="164" fontId="34" fillId="0" borderId="0" xfId="0" applyFont="1" applyFill="1" applyBorder="1" applyAlignment="1">
      <alignment vertical="center"/>
    </xf>
    <xf numFmtId="164" fontId="34" fillId="0" borderId="0" xfId="0" quotePrefix="1" applyFont="1" applyFill="1" applyBorder="1" applyAlignment="1">
      <alignment vertical="center"/>
    </xf>
    <xf numFmtId="164" fontId="2" fillId="0" borderId="0" xfId="0" quotePrefix="1" applyFont="1" applyFill="1" applyBorder="1" applyAlignment="1">
      <alignment vertical="center"/>
    </xf>
    <xf numFmtId="164" fontId="10" fillId="0" borderId="0" xfId="0" quotePrefix="1" applyFont="1" applyFill="1" applyBorder="1" applyAlignment="1">
      <alignment vertical="center"/>
    </xf>
    <xf numFmtId="164" fontId="12" fillId="0" borderId="2" xfId="0" quotePrefix="1" applyFont="1" applyFill="1" applyBorder="1" applyAlignment="1">
      <alignment vertical="center"/>
    </xf>
    <xf numFmtId="164" fontId="4" fillId="0" borderId="0" xfId="0" applyFont="1" applyFill="1" applyBorder="1" applyAlignment="1">
      <alignment horizontal="center" vertical="center"/>
    </xf>
    <xf numFmtId="164" fontId="6" fillId="0" borderId="0" xfId="0" applyFont="1" applyFill="1" applyBorder="1" applyAlignment="1">
      <alignment horizontal="center" vertical="center"/>
    </xf>
    <xf numFmtId="164" fontId="4" fillId="0" borderId="0" xfId="0" applyFont="1" applyFill="1" applyBorder="1" applyAlignment="1">
      <alignment vertical="center" wrapText="1"/>
    </xf>
    <xf numFmtId="164" fontId="2" fillId="0" borderId="0" xfId="0" applyFont="1" applyFill="1" applyBorder="1" applyAlignment="1">
      <alignment horizontal="right" vertical="center"/>
    </xf>
    <xf numFmtId="164" fontId="4" fillId="0" borderId="0" xfId="0" applyFont="1" applyFill="1" applyBorder="1" applyAlignment="1">
      <alignment horizontal="right" vertical="center"/>
    </xf>
    <xf numFmtId="164" fontId="6" fillId="0" borderId="0" xfId="0" applyFont="1" applyFill="1" applyBorder="1" applyAlignment="1">
      <alignment horizontal="right" vertical="center"/>
    </xf>
    <xf numFmtId="164" fontId="8" fillId="0" borderId="0" xfId="0" applyFont="1" applyFill="1" applyBorder="1" applyAlignment="1">
      <alignment horizontal="right" vertical="center"/>
    </xf>
    <xf numFmtId="164" fontId="10" fillId="0" borderId="0" xfId="0" applyFont="1" applyFill="1" applyBorder="1" applyAlignment="1">
      <alignment horizontal="right" vertical="center"/>
    </xf>
    <xf numFmtId="164" fontId="12" fillId="0" borderId="0" xfId="0" applyFont="1" applyFill="1" applyBorder="1" applyAlignment="1">
      <alignment horizontal="right" vertical="center"/>
    </xf>
    <xf numFmtId="164" fontId="14" fillId="0" borderId="0" xfId="0" applyFont="1" applyFill="1" applyBorder="1" applyAlignment="1">
      <alignment horizontal="right" vertical="center"/>
    </xf>
    <xf numFmtId="164" fontId="16" fillId="0" borderId="0" xfId="0" applyFont="1" applyFill="1" applyBorder="1" applyAlignment="1">
      <alignment horizontal="right" vertical="center"/>
    </xf>
    <xf numFmtId="164" fontId="18" fillId="0" borderId="0" xfId="0" applyFont="1" applyFill="1" applyBorder="1" applyAlignment="1">
      <alignment horizontal="right" vertical="center"/>
    </xf>
    <xf numFmtId="164" fontId="20" fillId="0" borderId="0" xfId="0" applyFont="1" applyFill="1" applyBorder="1" applyAlignment="1">
      <alignment horizontal="right" vertical="center"/>
    </xf>
    <xf numFmtId="164" fontId="22" fillId="0" borderId="0" xfId="0" applyFont="1" applyFill="1" applyBorder="1" applyAlignment="1">
      <alignment horizontal="right" vertical="center"/>
    </xf>
    <xf numFmtId="164" fontId="34" fillId="0" borderId="0" xfId="0" applyFont="1" applyFill="1" applyBorder="1" applyAlignment="1">
      <alignment horizontal="center" vertical="center"/>
    </xf>
    <xf numFmtId="164" fontId="8" fillId="0" borderId="0" xfId="0" applyFont="1" applyFill="1" applyBorder="1" applyAlignment="1">
      <alignment horizontal="center" vertical="center"/>
    </xf>
    <xf numFmtId="164" fontId="16" fillId="0" borderId="0" xfId="0" applyFont="1" applyFill="1" applyBorder="1" applyAlignment="1">
      <alignment horizontal="center" vertical="center"/>
    </xf>
    <xf numFmtId="164" fontId="2" fillId="0" borderId="0" xfId="0" applyFont="1" applyFill="1" applyBorder="1" applyAlignment="1">
      <alignment horizontal="center" vertical="center"/>
    </xf>
    <xf numFmtId="164" fontId="1" fillId="0" borderId="0" xfId="0" applyFont="1" applyFill="1" applyBorder="1" applyAlignment="1">
      <alignment horizontal="right" vertical="center"/>
    </xf>
    <xf numFmtId="164" fontId="3" fillId="0" borderId="0" xfId="0" applyFont="1" applyFill="1" applyBorder="1" applyAlignment="1">
      <alignment horizontal="right" vertical="center"/>
    </xf>
    <xf numFmtId="164" fontId="5" fillId="0" borderId="0" xfId="0" applyFont="1" applyFill="1" applyBorder="1" applyAlignment="1">
      <alignment horizontal="right" vertical="center"/>
    </xf>
    <xf numFmtId="164" fontId="7" fillId="0" borderId="0" xfId="0" applyFont="1" applyFill="1" applyBorder="1" applyAlignment="1">
      <alignment horizontal="right" vertical="center"/>
    </xf>
    <xf numFmtId="164" fontId="9" fillId="0" borderId="0" xfId="0" applyFont="1" applyFill="1" applyBorder="1" applyAlignment="1">
      <alignment horizontal="right" vertical="center"/>
    </xf>
    <xf numFmtId="164" fontId="11" fillId="0" borderId="0" xfId="0" applyFont="1" applyFill="1" applyBorder="1" applyAlignment="1">
      <alignment horizontal="right" vertical="center"/>
    </xf>
    <xf numFmtId="164" fontId="13" fillId="0" borderId="0" xfId="0" applyFont="1" applyFill="1" applyBorder="1" applyAlignment="1">
      <alignment horizontal="right" vertical="center"/>
    </xf>
    <xf numFmtId="164" fontId="15" fillId="0" borderId="0" xfId="0" applyFont="1" applyFill="1" applyBorder="1" applyAlignment="1">
      <alignment horizontal="right" vertical="center"/>
    </xf>
    <xf numFmtId="164" fontId="17" fillId="0" borderId="0" xfId="0" applyFont="1" applyFill="1" applyBorder="1" applyAlignment="1">
      <alignment horizontal="right" vertical="center"/>
    </xf>
    <xf numFmtId="164" fontId="19" fillId="0" borderId="0" xfId="0" applyFont="1" applyFill="1" applyBorder="1" applyAlignment="1">
      <alignment horizontal="right" vertical="center"/>
    </xf>
    <xf numFmtId="164" fontId="21" fillId="0" borderId="0" xfId="0" applyFont="1" applyFill="1" applyBorder="1" applyAlignment="1">
      <alignment horizontal="right" vertical="center"/>
    </xf>
    <xf numFmtId="164" fontId="30" fillId="0" borderId="0" xfId="0" quotePrefix="1" applyFont="1" applyFill="1" applyBorder="1" applyAlignment="1">
      <alignment horizontal="right" vertical="center"/>
    </xf>
    <xf numFmtId="164" fontId="30" fillId="0" borderId="0" xfId="0" applyFont="1" applyFill="1" applyBorder="1" applyAlignment="1">
      <alignment horizontal="right" vertical="center"/>
    </xf>
    <xf numFmtId="164" fontId="5" fillId="0" borderId="0" xfId="0" quotePrefix="1" applyFont="1" applyFill="1" applyBorder="1" applyAlignment="1">
      <alignment horizontal="left" vertical="center"/>
    </xf>
  </cellXfs>
  <cellStyles count="4">
    <cellStyle name="Followed Hyperlink" xfId="3" builtinId="9" hidden="1"/>
    <cellStyle name="Hyperlink" xfId="2" builtinId="8" hidden="1"/>
    <cellStyle name="Normal" xfId="0" builtinId="0"/>
    <cellStyle name="Percent" xfId="1" builtinId="5"/>
  </cellStyles>
  <dxfs count="0"/>
  <tableStyles count="0" defaultTableStyle="Table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J366"/>
  <sheetViews>
    <sheetView topLeftCell="A43" zoomScale="125" zoomScaleNormal="125" zoomScalePageLayoutView="125" workbookViewId="0">
      <selection activeCell="H90" sqref="H90"/>
    </sheetView>
  </sheetViews>
  <sheetFormatPr baseColWidth="10" defaultRowHeight="13"/>
  <cols>
    <col min="1" max="1" width="10.7109375" style="38"/>
    <col min="2" max="2" width="15.7109375" style="90" customWidth="1"/>
    <col min="3" max="12" width="14.140625" style="90" customWidth="1"/>
    <col min="13" max="16384" width="10.7109375" style="90"/>
  </cols>
  <sheetData>
    <row r="1" spans="1:10" s="74" customFormat="1" ht="15">
      <c r="A1" s="17"/>
      <c r="B1" s="82"/>
      <c r="C1" s="68"/>
      <c r="D1" s="1" t="s">
        <v>39</v>
      </c>
      <c r="E1" s="73">
        <v>2</v>
      </c>
    </row>
    <row r="2" spans="1:10" s="77" customFormat="1" ht="16">
      <c r="A2" s="21"/>
      <c r="B2" s="71"/>
      <c r="C2" s="19" t="s">
        <v>40</v>
      </c>
      <c r="D2" s="20">
        <v>15</v>
      </c>
      <c r="E2" s="20">
        <v>25</v>
      </c>
      <c r="F2" s="20">
        <v>10</v>
      </c>
      <c r="G2" s="230">
        <v>5</v>
      </c>
    </row>
    <row r="3" spans="1:10" s="71" customFormat="1">
      <c r="A3" s="21"/>
      <c r="B3" s="22"/>
      <c r="C3" s="23"/>
      <c r="D3" s="24">
        <v>10</v>
      </c>
      <c r="E3" s="24">
        <v>20</v>
      </c>
      <c r="F3" s="24">
        <v>8</v>
      </c>
      <c r="G3" s="24">
        <v>5</v>
      </c>
    </row>
    <row r="4" spans="1:10" s="71" customFormat="1">
      <c r="A4" s="21"/>
      <c r="B4" s="22"/>
      <c r="C4" s="23"/>
      <c r="D4" s="24">
        <v>8</v>
      </c>
      <c r="E4" s="24">
        <v>18</v>
      </c>
      <c r="F4" s="24">
        <v>6</v>
      </c>
      <c r="G4" s="24">
        <v>5</v>
      </c>
    </row>
    <row r="5" spans="1:10" s="71" customFormat="1">
      <c r="A5" s="21"/>
      <c r="B5" s="22"/>
      <c r="C5" s="23"/>
      <c r="D5" s="24"/>
      <c r="E5" s="24"/>
      <c r="F5" s="24"/>
      <c r="G5" s="25"/>
    </row>
    <row r="6" spans="1:10" s="74" customFormat="1">
      <c r="A6" s="26"/>
      <c r="B6" s="27"/>
      <c r="C6" s="27"/>
      <c r="D6" s="243" t="s">
        <v>82</v>
      </c>
      <c r="E6" s="243"/>
      <c r="F6" s="243"/>
      <c r="G6" s="243"/>
      <c r="H6" s="1"/>
    </row>
    <row r="7" spans="1:10" s="70" customFormat="1" ht="16">
      <c r="A7" s="21"/>
      <c r="B7" s="25"/>
      <c r="C7" s="165" t="s">
        <v>41</v>
      </c>
      <c r="D7" s="166" t="s">
        <v>31</v>
      </c>
      <c r="E7" s="166" t="s">
        <v>32</v>
      </c>
      <c r="F7" s="166" t="s">
        <v>75</v>
      </c>
      <c r="G7" s="231" t="s">
        <v>72</v>
      </c>
    </row>
    <row r="8" spans="1:10" s="71" customFormat="1">
      <c r="A8" s="21"/>
      <c r="B8" s="22"/>
      <c r="C8" s="176"/>
      <c r="D8" s="167">
        <f ca="1">ROUND(NORMINV(RAND(),D$2,$E$1),0)</f>
        <v>15</v>
      </c>
      <c r="E8" s="167">
        <f t="shared" ref="E8:G14" ca="1" si="0">ROUND(NORMINV(RAND(),E$2,$E$1),0)</f>
        <v>25</v>
      </c>
      <c r="F8" s="167">
        <f t="shared" ca="1" si="0"/>
        <v>14</v>
      </c>
      <c r="G8" s="167">
        <f t="shared" ca="1" si="0"/>
        <v>1</v>
      </c>
    </row>
    <row r="9" spans="1:10" s="50" customFormat="1">
      <c r="A9" s="26"/>
      <c r="B9" s="51"/>
      <c r="C9" s="177"/>
      <c r="D9" s="167">
        <f t="shared" ref="D9:D14" ca="1" si="1">ROUND(NORMINV(RAND(),D$2,$E$1),0)</f>
        <v>18</v>
      </c>
      <c r="E9" s="167">
        <f t="shared" ca="1" si="0"/>
        <v>23</v>
      </c>
      <c r="F9" s="167">
        <f t="shared" ca="1" si="0"/>
        <v>7</v>
      </c>
      <c r="G9" s="167">
        <f t="shared" ca="1" si="0"/>
        <v>6</v>
      </c>
    </row>
    <row r="10" spans="1:10" s="82" customFormat="1">
      <c r="A10" s="17"/>
      <c r="B10" s="68"/>
      <c r="C10" s="178" t="s">
        <v>76</v>
      </c>
      <c r="D10" s="167">
        <f t="shared" ca="1" si="1"/>
        <v>9</v>
      </c>
      <c r="E10" s="167">
        <f t="shared" ca="1" si="0"/>
        <v>24</v>
      </c>
      <c r="F10" s="167">
        <f t="shared" ca="1" si="0"/>
        <v>12</v>
      </c>
      <c r="G10" s="167">
        <f t="shared" ca="1" si="0"/>
        <v>5</v>
      </c>
      <c r="H10" s="100"/>
      <c r="I10" s="100"/>
      <c r="J10" s="100"/>
    </row>
    <row r="11" spans="1:10" s="69" customFormat="1">
      <c r="A11" s="9"/>
      <c r="B11" s="4"/>
      <c r="C11" s="179"/>
      <c r="D11" s="167">
        <f t="shared" ca="1" si="1"/>
        <v>14</v>
      </c>
      <c r="E11" s="167">
        <f t="shared" ca="1" si="0"/>
        <v>24</v>
      </c>
      <c r="F11" s="167">
        <f t="shared" ca="1" si="0"/>
        <v>10</v>
      </c>
      <c r="G11" s="167">
        <f t="shared" ca="1" si="0"/>
        <v>7</v>
      </c>
      <c r="H11" s="18"/>
      <c r="I11" s="18"/>
      <c r="J11" s="18"/>
    </row>
    <row r="12" spans="1:10" s="87" customFormat="1">
      <c r="A12" s="32"/>
      <c r="B12" s="58"/>
      <c r="C12" s="180"/>
      <c r="D12" s="167">
        <f t="shared" ca="1" si="1"/>
        <v>19</v>
      </c>
      <c r="E12" s="167">
        <f t="shared" ca="1" si="0"/>
        <v>25</v>
      </c>
      <c r="F12" s="167">
        <f t="shared" ca="1" si="0"/>
        <v>9</v>
      </c>
      <c r="G12" s="167">
        <f t="shared" ca="1" si="0"/>
        <v>8</v>
      </c>
      <c r="H12" s="34"/>
      <c r="I12" s="34"/>
      <c r="J12" s="34"/>
    </row>
    <row r="13" spans="1:10" s="87" customFormat="1">
      <c r="A13" s="32"/>
      <c r="B13" s="58"/>
      <c r="C13" s="180"/>
      <c r="D13" s="167">
        <f t="shared" ca="1" si="1"/>
        <v>15</v>
      </c>
      <c r="E13" s="167">
        <f t="shared" ca="1" si="0"/>
        <v>24</v>
      </c>
      <c r="F13" s="167">
        <f t="shared" ca="1" si="0"/>
        <v>11</v>
      </c>
      <c r="G13" s="167">
        <f t="shared" ca="1" si="0"/>
        <v>6</v>
      </c>
      <c r="H13" s="34"/>
      <c r="I13" s="34"/>
      <c r="J13" s="34"/>
    </row>
    <row r="14" spans="1:10" s="89" customFormat="1">
      <c r="A14" s="35"/>
      <c r="B14" s="60"/>
      <c r="C14" s="175"/>
      <c r="D14" s="171">
        <f t="shared" ca="1" si="1"/>
        <v>13</v>
      </c>
      <c r="E14" s="171">
        <f t="shared" ca="1" si="0"/>
        <v>24</v>
      </c>
      <c r="F14" s="171">
        <f t="shared" ca="1" si="0"/>
        <v>10</v>
      </c>
      <c r="G14" s="171">
        <f t="shared" ca="1" si="0"/>
        <v>4</v>
      </c>
      <c r="H14" s="37"/>
      <c r="I14" s="37"/>
      <c r="J14" s="37"/>
    </row>
    <row r="15" spans="1:10">
      <c r="B15" s="63"/>
      <c r="C15" s="181"/>
      <c r="D15" s="170">
        <f ca="1">ROUND(NORMINV(RAND(),D$3,$E$1),0)</f>
        <v>10</v>
      </c>
      <c r="E15" s="170">
        <f t="shared" ref="E15:G21" ca="1" si="2">ROUND(NORMINV(RAND(),E$3,$E$1),0)</f>
        <v>21</v>
      </c>
      <c r="F15" s="170">
        <f t="shared" ca="1" si="2"/>
        <v>8</v>
      </c>
      <c r="G15" s="170">
        <f t="shared" ca="1" si="2"/>
        <v>6</v>
      </c>
    </row>
    <row r="16" spans="1:10" s="92" customFormat="1">
      <c r="A16" s="40"/>
      <c r="B16" s="91"/>
      <c r="C16" s="182"/>
      <c r="D16" s="170">
        <f t="shared" ref="D16:D21" ca="1" si="3">ROUND(NORMINV(RAND(),D$3,$E$1),0)</f>
        <v>11</v>
      </c>
      <c r="E16" s="170">
        <f t="shared" ca="1" si="2"/>
        <v>21</v>
      </c>
      <c r="F16" s="170">
        <f t="shared" ca="1" si="2"/>
        <v>7</v>
      </c>
      <c r="G16" s="170">
        <f t="shared" ca="1" si="2"/>
        <v>5</v>
      </c>
      <c r="H16" s="41"/>
      <c r="I16" s="107"/>
      <c r="J16" s="107"/>
    </row>
    <row r="17" spans="1:10" s="109" customFormat="1">
      <c r="A17" s="42"/>
      <c r="B17" s="65"/>
      <c r="C17" s="183" t="s">
        <v>77</v>
      </c>
      <c r="D17" s="170">
        <f t="shared" ca="1" si="3"/>
        <v>8</v>
      </c>
      <c r="E17" s="170">
        <f t="shared" ca="1" si="2"/>
        <v>19</v>
      </c>
      <c r="F17" s="170">
        <f t="shared" ca="1" si="2"/>
        <v>10</v>
      </c>
      <c r="G17" s="170">
        <f t="shared" ca="1" si="2"/>
        <v>6</v>
      </c>
      <c r="H17" s="44"/>
    </row>
    <row r="18" spans="1:10" s="96" customFormat="1">
      <c r="A18" s="45"/>
      <c r="B18" s="66"/>
      <c r="C18" s="184"/>
      <c r="D18" s="170">
        <f t="shared" ca="1" si="3"/>
        <v>11</v>
      </c>
      <c r="E18" s="170">
        <f t="shared" ca="1" si="2"/>
        <v>20</v>
      </c>
      <c r="F18" s="170">
        <f t="shared" ca="1" si="2"/>
        <v>11</v>
      </c>
      <c r="G18" s="170">
        <f t="shared" ca="1" si="2"/>
        <v>3</v>
      </c>
      <c r="H18" s="47"/>
    </row>
    <row r="19" spans="1:10" s="112" customFormat="1">
      <c r="A19" s="48"/>
      <c r="B19" s="67"/>
      <c r="C19" s="185"/>
      <c r="D19" s="170">
        <f t="shared" ca="1" si="3"/>
        <v>9</v>
      </c>
      <c r="E19" s="170">
        <f t="shared" ca="1" si="2"/>
        <v>20</v>
      </c>
      <c r="F19" s="170">
        <f t="shared" ca="1" si="2"/>
        <v>7</v>
      </c>
      <c r="G19" s="170">
        <f t="shared" ca="1" si="2"/>
        <v>6</v>
      </c>
      <c r="H19" s="49"/>
    </row>
    <row r="20" spans="1:10" s="112" customFormat="1">
      <c r="A20" s="48"/>
      <c r="B20" s="67"/>
      <c r="C20" s="185"/>
      <c r="D20" s="170">
        <f t="shared" ca="1" si="3"/>
        <v>12</v>
      </c>
      <c r="E20" s="170">
        <f t="shared" ca="1" si="2"/>
        <v>20</v>
      </c>
      <c r="F20" s="170">
        <f t="shared" ca="1" si="2"/>
        <v>9</v>
      </c>
      <c r="G20" s="170">
        <f t="shared" ca="1" si="2"/>
        <v>5</v>
      </c>
      <c r="H20" s="49"/>
    </row>
    <row r="21" spans="1:10" s="71" customFormat="1">
      <c r="A21" s="21"/>
      <c r="B21" s="22"/>
      <c r="C21" s="173"/>
      <c r="D21" s="191">
        <f t="shared" ca="1" si="3"/>
        <v>11</v>
      </c>
      <c r="E21" s="191">
        <f t="shared" ca="1" si="2"/>
        <v>17</v>
      </c>
      <c r="F21" s="191">
        <f t="shared" ca="1" si="2"/>
        <v>7</v>
      </c>
      <c r="G21" s="191">
        <f t="shared" ca="1" si="2"/>
        <v>6</v>
      </c>
      <c r="H21" s="25"/>
    </row>
    <row r="22" spans="1:10">
      <c r="B22" s="63"/>
      <c r="C22" s="181"/>
      <c r="D22" s="170">
        <f ca="1">ROUND(NORMINV(RAND(),D$4,$E$1),0)</f>
        <v>7</v>
      </c>
      <c r="E22" s="170">
        <f t="shared" ref="E22:G28" ca="1" si="4">ROUND(NORMINV(RAND(),E$4,$E$1),0)</f>
        <v>18</v>
      </c>
      <c r="F22" s="170">
        <f t="shared" ca="1" si="4"/>
        <v>4</v>
      </c>
      <c r="G22" s="170">
        <f t="shared" ca="1" si="4"/>
        <v>6</v>
      </c>
    </row>
    <row r="23" spans="1:10" s="92" customFormat="1">
      <c r="A23" s="40"/>
      <c r="B23" s="91"/>
      <c r="C23" s="182"/>
      <c r="D23" s="170">
        <f t="shared" ref="D23:D28" ca="1" si="5">ROUND(NORMINV(RAND(),D$4,$E$1),0)</f>
        <v>8</v>
      </c>
      <c r="E23" s="170">
        <f t="shared" ca="1" si="4"/>
        <v>20</v>
      </c>
      <c r="F23" s="170">
        <f t="shared" ca="1" si="4"/>
        <v>5</v>
      </c>
      <c r="G23" s="170">
        <f t="shared" ca="1" si="4"/>
        <v>6</v>
      </c>
      <c r="H23" s="41"/>
      <c r="I23" s="107"/>
      <c r="J23" s="107"/>
    </row>
    <row r="24" spans="1:10" s="109" customFormat="1">
      <c r="A24" s="42"/>
      <c r="B24" s="65"/>
      <c r="C24" s="183" t="s">
        <v>78</v>
      </c>
      <c r="D24" s="170">
        <f t="shared" ca="1" si="5"/>
        <v>6</v>
      </c>
      <c r="E24" s="170">
        <f t="shared" ca="1" si="4"/>
        <v>17</v>
      </c>
      <c r="F24" s="170">
        <f t="shared" ca="1" si="4"/>
        <v>9</v>
      </c>
      <c r="G24" s="170">
        <f t="shared" ca="1" si="4"/>
        <v>4</v>
      </c>
      <c r="H24" s="44"/>
    </row>
    <row r="25" spans="1:10" s="96" customFormat="1">
      <c r="A25" s="45"/>
      <c r="B25" s="66"/>
      <c r="C25" s="184"/>
      <c r="D25" s="170">
        <f t="shared" ca="1" si="5"/>
        <v>10</v>
      </c>
      <c r="E25" s="170">
        <f t="shared" ca="1" si="4"/>
        <v>20</v>
      </c>
      <c r="F25" s="170">
        <f t="shared" ca="1" si="4"/>
        <v>5</v>
      </c>
      <c r="G25" s="170">
        <f t="shared" ca="1" si="4"/>
        <v>1</v>
      </c>
      <c r="H25" s="47"/>
    </row>
    <row r="26" spans="1:10" s="112" customFormat="1">
      <c r="A26" s="48"/>
      <c r="B26" s="67"/>
      <c r="C26" s="185"/>
      <c r="D26" s="170">
        <f t="shared" ca="1" si="5"/>
        <v>11</v>
      </c>
      <c r="E26" s="170">
        <f t="shared" ca="1" si="4"/>
        <v>19</v>
      </c>
      <c r="F26" s="170">
        <f t="shared" ca="1" si="4"/>
        <v>3</v>
      </c>
      <c r="G26" s="170">
        <f t="shared" ca="1" si="4"/>
        <v>3</v>
      </c>
      <c r="H26" s="49"/>
    </row>
    <row r="27" spans="1:10" s="112" customFormat="1">
      <c r="A27" s="48"/>
      <c r="B27" s="67"/>
      <c r="C27" s="185"/>
      <c r="D27" s="170">
        <f t="shared" ca="1" si="5"/>
        <v>9</v>
      </c>
      <c r="E27" s="170">
        <f t="shared" ca="1" si="4"/>
        <v>17</v>
      </c>
      <c r="F27" s="170">
        <f t="shared" ca="1" si="4"/>
        <v>6</v>
      </c>
      <c r="G27" s="170">
        <f t="shared" ca="1" si="4"/>
        <v>8</v>
      </c>
      <c r="H27" s="49"/>
    </row>
    <row r="28" spans="1:10" s="71" customFormat="1">
      <c r="A28" s="21"/>
      <c r="B28" s="22"/>
      <c r="C28" s="173"/>
      <c r="D28" s="191">
        <f t="shared" ca="1" si="5"/>
        <v>8</v>
      </c>
      <c r="E28" s="191">
        <f t="shared" ca="1" si="4"/>
        <v>14</v>
      </c>
      <c r="F28" s="191">
        <f t="shared" ca="1" si="4"/>
        <v>8</v>
      </c>
      <c r="G28" s="191">
        <f t="shared" ca="1" si="4"/>
        <v>6</v>
      </c>
      <c r="H28" s="25"/>
    </row>
    <row r="29" spans="1:10" s="50" customFormat="1">
      <c r="A29" s="26"/>
      <c r="C29" s="51"/>
      <c r="D29" s="30"/>
      <c r="E29" s="30"/>
      <c r="F29" s="30"/>
      <c r="G29" s="30"/>
      <c r="H29" s="52"/>
    </row>
    <row r="30" spans="1:10" s="82" customFormat="1">
      <c r="A30" s="17"/>
      <c r="D30" s="243" t="s">
        <v>82</v>
      </c>
      <c r="E30" s="243"/>
      <c r="F30" s="243"/>
      <c r="G30" s="243"/>
      <c r="H30" s="113"/>
    </row>
    <row r="31" spans="1:10" s="70" customFormat="1" ht="16">
      <c r="A31" s="9"/>
      <c r="B31" s="69"/>
      <c r="C31" s="207" t="s">
        <v>87</v>
      </c>
      <c r="D31" s="166" t="s">
        <v>31</v>
      </c>
      <c r="E31" s="166" t="s">
        <v>32</v>
      </c>
      <c r="F31" s="166" t="s">
        <v>75</v>
      </c>
      <c r="G31" s="166" t="s">
        <v>73</v>
      </c>
      <c r="H31" s="164"/>
    </row>
    <row r="32" spans="1:10" s="71" customFormat="1">
      <c r="A32" s="21"/>
      <c r="B32" s="22"/>
      <c r="C32" s="176" t="s">
        <v>79</v>
      </c>
      <c r="D32" s="167">
        <f ca="1">SUMSQ(D8:D14)</f>
        <v>1581</v>
      </c>
      <c r="E32" s="167">
        <f t="shared" ref="E32:F32" ca="1" si="6">SUMSQ(E8:E14)</f>
        <v>4083</v>
      </c>
      <c r="F32" s="167">
        <f t="shared" ca="1" si="6"/>
        <v>791</v>
      </c>
      <c r="G32" s="167">
        <f t="shared" ref="G32" ca="1" si="7">SUMSQ(G8:G14)</f>
        <v>227</v>
      </c>
      <c r="H32" s="24">
        <f ca="1">SUM(D32:G32)</f>
        <v>6682</v>
      </c>
    </row>
    <row r="33" spans="1:9" s="50" customFormat="1">
      <c r="A33" s="26"/>
      <c r="B33" s="51"/>
      <c r="C33" s="177" t="s">
        <v>80</v>
      </c>
      <c r="D33" s="168">
        <f ca="1">SUMSQ(D15:D21)</f>
        <v>752</v>
      </c>
      <c r="E33" s="168">
        <f t="shared" ref="E33:F33" ca="1" si="8">SUMSQ(E15:E21)</f>
        <v>2732</v>
      </c>
      <c r="F33" s="168">
        <f t="shared" ca="1" si="8"/>
        <v>513</v>
      </c>
      <c r="G33" s="168">
        <f t="shared" ref="G33" ca="1" si="9">SUMSQ(G15:G21)</f>
        <v>203</v>
      </c>
      <c r="H33" s="24">
        <f t="shared" ref="H33:H34" ca="1" si="10">SUM(D33:G33)</f>
        <v>4200</v>
      </c>
    </row>
    <row r="34" spans="1:9" s="50" customFormat="1">
      <c r="A34" s="26"/>
      <c r="B34" s="51"/>
      <c r="C34" s="174" t="s">
        <v>81</v>
      </c>
      <c r="D34" s="192">
        <f ca="1">SUMSQ(D22:D28)</f>
        <v>515</v>
      </c>
      <c r="E34" s="192">
        <f t="shared" ref="E34:F34" ca="1" si="11">SUMSQ(E22:E28)</f>
        <v>2259</v>
      </c>
      <c r="F34" s="192">
        <f t="shared" ca="1" si="11"/>
        <v>256</v>
      </c>
      <c r="G34" s="192">
        <f t="shared" ref="G34" ca="1" si="12">SUMSQ(G22:G28)</f>
        <v>198</v>
      </c>
      <c r="H34" s="236">
        <f t="shared" ca="1" si="10"/>
        <v>3228</v>
      </c>
    </row>
    <row r="35" spans="1:9" s="82" customFormat="1" ht="15">
      <c r="A35" s="17"/>
      <c r="B35" s="80"/>
      <c r="C35" s="178" t="s">
        <v>44</v>
      </c>
      <c r="D35" s="169">
        <f ca="1">SUM(D32:D34)</f>
        <v>2848</v>
      </c>
      <c r="E35" s="169">
        <f t="shared" ref="E35:F35" ca="1" si="13">SUM(E32:E34)</f>
        <v>9074</v>
      </c>
      <c r="F35" s="169">
        <f t="shared" ca="1" si="13"/>
        <v>1560</v>
      </c>
      <c r="G35" s="169">
        <f t="shared" ref="G35" ca="1" si="14">SUM(G32:G34)</f>
        <v>628</v>
      </c>
      <c r="H35" s="54">
        <f ca="1">SUM(D32:G34)</f>
        <v>14110</v>
      </c>
    </row>
    <row r="36" spans="1:9" s="69" customFormat="1">
      <c r="A36" s="9"/>
      <c r="B36" s="83"/>
      <c r="D36" s="6"/>
      <c r="E36" s="6"/>
      <c r="F36" s="6"/>
      <c r="G36" s="6"/>
    </row>
    <row r="37" spans="1:9" s="82" customFormat="1">
      <c r="A37" s="17"/>
      <c r="D37" s="243" t="s">
        <v>82</v>
      </c>
      <c r="E37" s="243"/>
      <c r="F37" s="243"/>
      <c r="G37" s="243"/>
      <c r="H37" s="113"/>
    </row>
    <row r="38" spans="1:9" s="70" customFormat="1" ht="16">
      <c r="A38" s="9"/>
      <c r="B38" s="69"/>
      <c r="C38" s="165" t="s">
        <v>42</v>
      </c>
      <c r="D38" s="166" t="s">
        <v>31</v>
      </c>
      <c r="E38" s="166" t="s">
        <v>32</v>
      </c>
      <c r="F38" s="166" t="s">
        <v>75</v>
      </c>
      <c r="G38" s="166" t="s">
        <v>73</v>
      </c>
      <c r="H38" s="164" t="s">
        <v>43</v>
      </c>
      <c r="I38" s="114"/>
    </row>
    <row r="39" spans="1:9" s="71" customFormat="1">
      <c r="A39" s="21"/>
      <c r="B39" s="22"/>
      <c r="C39" s="176" t="s">
        <v>79</v>
      </c>
      <c r="D39" s="167">
        <f ca="1">SUM(D8:D14)</f>
        <v>103</v>
      </c>
      <c r="E39" s="167">
        <f t="shared" ref="E39:F39" ca="1" si="15">SUM(E8:E14)</f>
        <v>169</v>
      </c>
      <c r="F39" s="167">
        <f t="shared" ca="1" si="15"/>
        <v>73</v>
      </c>
      <c r="G39" s="167">
        <f t="shared" ref="G39" ca="1" si="16">SUM(G8:G14)</f>
        <v>37</v>
      </c>
      <c r="H39" s="24">
        <f ca="1">SUM(D39:G39)</f>
        <v>382</v>
      </c>
      <c r="I39" s="115"/>
    </row>
    <row r="40" spans="1:9" s="50" customFormat="1">
      <c r="A40" s="26"/>
      <c r="B40" s="51"/>
      <c r="C40" s="177" t="s">
        <v>80</v>
      </c>
      <c r="D40" s="168">
        <f ca="1">SUM(D15:D21)</f>
        <v>72</v>
      </c>
      <c r="E40" s="168">
        <f t="shared" ref="E40:F40" ca="1" si="17">SUM(E15:E21)</f>
        <v>138</v>
      </c>
      <c r="F40" s="168">
        <f t="shared" ca="1" si="17"/>
        <v>59</v>
      </c>
      <c r="G40" s="168">
        <f t="shared" ref="G40" ca="1" si="18">SUM(G15:G21)</f>
        <v>37</v>
      </c>
      <c r="H40" s="24">
        <f t="shared" ref="H40" ca="1" si="19">SUM(D40:G40)</f>
        <v>306</v>
      </c>
      <c r="I40" s="52"/>
    </row>
    <row r="41" spans="1:9" s="50" customFormat="1">
      <c r="A41" s="26"/>
      <c r="B41" s="51"/>
      <c r="C41" s="174" t="s">
        <v>81</v>
      </c>
      <c r="D41" s="192">
        <f ca="1">SUM(D22:D28)</f>
        <v>59</v>
      </c>
      <c r="E41" s="192">
        <f t="shared" ref="E41:F41" ca="1" si="20">SUM(E22:E28)</f>
        <v>125</v>
      </c>
      <c r="F41" s="192">
        <f t="shared" ca="1" si="20"/>
        <v>40</v>
      </c>
      <c r="G41" s="192">
        <f t="shared" ref="G41" ca="1" si="21">SUM(G22:G28)</f>
        <v>34</v>
      </c>
      <c r="H41" s="236">
        <f ca="1">SUM(D41:G41)</f>
        <v>258</v>
      </c>
      <c r="I41" s="52"/>
    </row>
    <row r="42" spans="1:9" s="82" customFormat="1" ht="15">
      <c r="A42" s="17"/>
      <c r="B42" s="80"/>
      <c r="C42" s="178" t="s">
        <v>44</v>
      </c>
      <c r="D42" s="169">
        <f ca="1">SUM(D39:D41)</f>
        <v>234</v>
      </c>
      <c r="E42" s="169">
        <f t="shared" ref="E42:F42" ca="1" si="22">SUM(E39:E41)</f>
        <v>432</v>
      </c>
      <c r="F42" s="169">
        <f t="shared" ca="1" si="22"/>
        <v>172</v>
      </c>
      <c r="G42" s="169">
        <f t="shared" ref="G42" ca="1" si="23">SUM(G39:G41)</f>
        <v>108</v>
      </c>
      <c r="H42" s="54">
        <f ca="1">SUM(D39:G41)</f>
        <v>946</v>
      </c>
      <c r="I42" s="113" t="s">
        <v>45</v>
      </c>
    </row>
    <row r="43" spans="1:9" s="69" customFormat="1">
      <c r="A43" s="9"/>
      <c r="B43" s="83"/>
      <c r="D43" s="6"/>
      <c r="E43" s="6"/>
      <c r="F43" s="6"/>
      <c r="G43" s="6"/>
    </row>
    <row r="44" spans="1:9" s="87" customFormat="1">
      <c r="A44" s="32"/>
      <c r="B44" s="186"/>
      <c r="D44" s="243" t="s">
        <v>82</v>
      </c>
      <c r="E44" s="243"/>
      <c r="F44" s="243"/>
      <c r="G44" s="243"/>
      <c r="H44" s="116"/>
    </row>
    <row r="45" spans="1:9" s="70" customFormat="1" ht="16">
      <c r="A45" s="35"/>
      <c r="B45" s="88"/>
      <c r="C45" s="165" t="s">
        <v>46</v>
      </c>
      <c r="D45" s="166" t="s">
        <v>31</v>
      </c>
      <c r="E45" s="166" t="s">
        <v>32</v>
      </c>
      <c r="F45" s="166" t="s">
        <v>75</v>
      </c>
      <c r="G45" s="166" t="s">
        <v>73</v>
      </c>
      <c r="H45" s="164" t="s">
        <v>47</v>
      </c>
    </row>
    <row r="46" spans="1:9" s="71" customFormat="1">
      <c r="A46" s="21"/>
      <c r="B46" s="22"/>
      <c r="C46" s="176" t="s">
        <v>79</v>
      </c>
      <c r="D46" s="193">
        <f t="shared" ref="D46:F48" ca="1" si="24">D39/$D$58</f>
        <v>14.714285714285714</v>
      </c>
      <c r="E46" s="193">
        <f t="shared" ca="1" si="24"/>
        <v>24.142857142857142</v>
      </c>
      <c r="F46" s="193">
        <f t="shared" ca="1" si="24"/>
        <v>10.428571428571429</v>
      </c>
      <c r="G46" s="193">
        <f t="shared" ref="G46" ca="1" si="25">G39/$D$58</f>
        <v>5.2857142857142856</v>
      </c>
      <c r="H46" s="117">
        <f ca="1">AVERAGE(D46:G46)</f>
        <v>13.642857142857142</v>
      </c>
    </row>
    <row r="47" spans="1:9" s="50" customFormat="1">
      <c r="A47" s="26"/>
      <c r="B47" s="51"/>
      <c r="C47" s="177" t="s">
        <v>80</v>
      </c>
      <c r="D47" s="194">
        <f t="shared" ca="1" si="24"/>
        <v>10.285714285714286</v>
      </c>
      <c r="E47" s="194">
        <f t="shared" ca="1" si="24"/>
        <v>19.714285714285715</v>
      </c>
      <c r="F47" s="194">
        <f t="shared" ca="1" si="24"/>
        <v>8.4285714285714288</v>
      </c>
      <c r="G47" s="194">
        <f t="shared" ref="G47" ca="1" si="26">G40/$D$58</f>
        <v>5.2857142857142856</v>
      </c>
      <c r="H47" s="117">
        <f t="shared" ref="H47:H49" ca="1" si="27">AVERAGE(D47:G47)</f>
        <v>10.928571428571429</v>
      </c>
    </row>
    <row r="48" spans="1:9" s="50" customFormat="1">
      <c r="A48" s="26"/>
      <c r="B48" s="51"/>
      <c r="C48" s="174" t="s">
        <v>81</v>
      </c>
      <c r="D48" s="195">
        <f t="shared" ca="1" si="24"/>
        <v>8.4285714285714288</v>
      </c>
      <c r="E48" s="195">
        <f t="shared" ca="1" si="24"/>
        <v>17.857142857142858</v>
      </c>
      <c r="F48" s="195">
        <f t="shared" ca="1" si="24"/>
        <v>5.7142857142857144</v>
      </c>
      <c r="G48" s="195">
        <f t="shared" ref="G48" ca="1" si="28">G41/$D$58</f>
        <v>4.8571428571428568</v>
      </c>
      <c r="H48" s="237">
        <f t="shared" ca="1" si="27"/>
        <v>9.2142857142857135</v>
      </c>
    </row>
    <row r="49" spans="1:10" s="82" customFormat="1" ht="15">
      <c r="A49" s="17"/>
      <c r="B49" s="80"/>
      <c r="C49" s="178" t="s">
        <v>48</v>
      </c>
      <c r="D49" s="196">
        <f ca="1">AVERAGE(D46:D48)</f>
        <v>11.142857142857144</v>
      </c>
      <c r="E49" s="196">
        <f t="shared" ref="E49:F49" ca="1" si="29">AVERAGE(E46:E48)</f>
        <v>20.571428571428573</v>
      </c>
      <c r="F49" s="196">
        <f t="shared" ca="1" si="29"/>
        <v>8.1904761904761916</v>
      </c>
      <c r="G49" s="196">
        <f t="shared" ref="G49" ca="1" si="30">AVERAGE(G46:G48)</f>
        <v>5.1428571428571423</v>
      </c>
      <c r="H49" s="117">
        <f t="shared" ca="1" si="27"/>
        <v>11.261904761904763</v>
      </c>
      <c r="I49" s="113" t="s">
        <v>74</v>
      </c>
    </row>
    <row r="50" spans="1:10" s="69" customFormat="1">
      <c r="A50" s="9"/>
      <c r="B50" s="83"/>
      <c r="D50" s="6"/>
      <c r="E50" s="6"/>
      <c r="F50" s="6"/>
      <c r="G50" s="6"/>
    </row>
    <row r="51" spans="1:10" s="87" customFormat="1">
      <c r="A51" s="32"/>
      <c r="B51" s="186"/>
      <c r="D51" s="243" t="s">
        <v>82</v>
      </c>
      <c r="E51" s="243"/>
      <c r="F51" s="243"/>
      <c r="G51" s="243"/>
    </row>
    <row r="52" spans="1:10" s="89" customFormat="1" ht="15">
      <c r="A52" s="35"/>
      <c r="B52" s="88"/>
      <c r="C52" s="175" t="s">
        <v>49</v>
      </c>
      <c r="D52" s="166" t="s">
        <v>31</v>
      </c>
      <c r="E52" s="166" t="s">
        <v>32</v>
      </c>
      <c r="F52" s="166" t="s">
        <v>75</v>
      </c>
      <c r="G52" s="166" t="s">
        <v>73</v>
      </c>
      <c r="H52" s="190"/>
    </row>
    <row r="53" spans="1:10" ht="15" customHeight="1">
      <c r="B53" s="63"/>
      <c r="C53" s="176" t="s">
        <v>79</v>
      </c>
      <c r="D53" s="197">
        <f ca="1">(SUMSQ(D8:D14)-D39^2/$D$58)/($D$58-1)</f>
        <v>10.904761904761889</v>
      </c>
      <c r="E53" s="197">
        <f ca="1">(SUMSQ(E8:E14)-E39^2/$D$58)/($D$58-1)</f>
        <v>0.47619047619044369</v>
      </c>
      <c r="F53" s="197">
        <f ca="1">(SUMSQ(F8:F14)-F39^2/$D$58)/($D$58-1)</f>
        <v>4.9523809523809446</v>
      </c>
      <c r="G53" s="197">
        <f ca="1">(SUMSQ(G8:G14)-G39^2/$D$58)/($D$58-1)</f>
        <v>5.2380952380952364</v>
      </c>
      <c r="H53" s="188">
        <f ca="1">AVERAGE(D53:G55)</f>
        <v>3.8928571428571375</v>
      </c>
      <c r="I53" s="153" t="s">
        <v>50</v>
      </c>
      <c r="J53" s="153"/>
    </row>
    <row r="54" spans="1:10" s="92" customFormat="1">
      <c r="A54" s="40"/>
      <c r="B54" s="91"/>
      <c r="C54" s="177" t="s">
        <v>80</v>
      </c>
      <c r="D54" s="198">
        <f ca="1">(SUMSQ(D15:D21)-D40^2/$D$58)/($D$58-1)</f>
        <v>1.9047619047619075</v>
      </c>
      <c r="E54" s="198">
        <f ca="1">(SUMSQ(E15:E21)-E40^2/$D$58)/($D$58-1)</f>
        <v>1.9047619047619264</v>
      </c>
      <c r="F54" s="198">
        <f ca="1">(SUMSQ(F15:F21)-F40^2/$D$58)/($D$58-1)</f>
        <v>2.6190476190476204</v>
      </c>
      <c r="G54" s="198">
        <f ca="1">(SUMSQ(G15:G21)-G40^2/$D$58)/($D$58-1)</f>
        <v>1.2380952380952361</v>
      </c>
      <c r="H54" s="189"/>
      <c r="I54" s="187"/>
      <c r="J54" s="187"/>
    </row>
    <row r="55" spans="1:10" s="92" customFormat="1">
      <c r="A55" s="40"/>
      <c r="B55" s="91"/>
      <c r="C55" s="174" t="s">
        <v>81</v>
      </c>
      <c r="D55" s="199">
        <f ca="1">(SUMSQ(D22:D28)-D41^2/$D$58)/($D$58-1)</f>
        <v>2.9523809523809539</v>
      </c>
      <c r="E55" s="199">
        <f ca="1">(SUMSQ(E22:E28)-E41^2/$D$58)/($D$58-1)</f>
        <v>4.4761904761904434</v>
      </c>
      <c r="F55" s="199">
        <f ca="1">(SUMSQ(F22:F28)-F41^2/$D$58)/($D$58-1)</f>
        <v>4.5714285714285694</v>
      </c>
      <c r="G55" s="199">
        <f ca="1">(SUMSQ(G22:G28)-G41^2/$D$58)/($D$58-1)</f>
        <v>5.4761904761904772</v>
      </c>
      <c r="H55" s="200"/>
      <c r="I55" s="187"/>
      <c r="J55" s="187"/>
    </row>
    <row r="56" spans="1:10" s="109" customFormat="1">
      <c r="A56" s="42"/>
      <c r="D56" s="43"/>
      <c r="E56" s="43"/>
      <c r="F56" s="43"/>
      <c r="G56" s="43"/>
    </row>
    <row r="57" spans="1:10" s="96" customFormat="1" ht="15">
      <c r="A57" s="45"/>
      <c r="B57" s="66" t="s">
        <v>51</v>
      </c>
      <c r="C57" s="121">
        <f ca="1">H42^2/F58</f>
        <v>10653.761904761905</v>
      </c>
      <c r="D57" s="66"/>
      <c r="E57" s="122"/>
    </row>
    <row r="58" spans="1:10" s="70" customFormat="1" ht="14">
      <c r="A58" s="172"/>
      <c r="B58" s="12"/>
      <c r="C58" s="102" t="s">
        <v>33</v>
      </c>
      <c r="D58" s="103">
        <v>7</v>
      </c>
      <c r="E58" s="102" t="s">
        <v>34</v>
      </c>
      <c r="F58" s="103">
        <f>D58*D59*D60</f>
        <v>84</v>
      </c>
    </row>
    <row r="59" spans="1:10" s="71" customFormat="1" ht="15">
      <c r="A59" s="21"/>
      <c r="C59" s="22" t="s">
        <v>35</v>
      </c>
      <c r="D59" s="23">
        <v>4</v>
      </c>
      <c r="E59" s="22" t="s">
        <v>36</v>
      </c>
      <c r="F59" s="23">
        <f>D58*D60</f>
        <v>21</v>
      </c>
    </row>
    <row r="60" spans="1:10" s="50" customFormat="1" ht="15">
      <c r="A60" s="26"/>
      <c r="C60" s="51" t="s">
        <v>37</v>
      </c>
      <c r="D60" s="78">
        <v>3</v>
      </c>
      <c r="E60" s="51" t="s">
        <v>38</v>
      </c>
      <c r="F60" s="78">
        <f>D58*D59</f>
        <v>28</v>
      </c>
    </row>
    <row r="61" spans="1:10" s="112" customFormat="1">
      <c r="A61" s="48"/>
    </row>
    <row r="62" spans="1:10" s="70" customFormat="1" ht="14">
      <c r="A62" s="21"/>
      <c r="B62" s="13" t="s">
        <v>83</v>
      </c>
    </row>
    <row r="63" spans="1:10" s="71" customFormat="1">
      <c r="A63" s="21"/>
      <c r="B63" s="201" t="s">
        <v>84</v>
      </c>
      <c r="C63" s="202">
        <f ca="1">SUMSQ(D39:G41)</f>
        <v>96808</v>
      </c>
    </row>
    <row r="64" spans="1:10" s="50" customFormat="1">
      <c r="A64" s="26"/>
      <c r="B64" s="201" t="s">
        <v>85</v>
      </c>
      <c r="C64" s="203">
        <f ca="1">SUMSQ(D42:G42)</f>
        <v>282628</v>
      </c>
    </row>
    <row r="65" spans="1:8" s="82" customFormat="1">
      <c r="A65" s="17"/>
      <c r="B65" s="201" t="s">
        <v>88</v>
      </c>
      <c r="C65" s="204">
        <f ca="1">SUMSQ(H39:H41)</f>
        <v>306124</v>
      </c>
    </row>
    <row r="66" spans="1:8" s="69" customFormat="1">
      <c r="A66" s="9"/>
      <c r="B66" s="201" t="s">
        <v>89</v>
      </c>
      <c r="C66" s="205">
        <f ca="1">SUMSQ(D8:G28)</f>
        <v>14110</v>
      </c>
    </row>
    <row r="67" spans="1:8" s="92" customFormat="1">
      <c r="A67" s="40"/>
      <c r="B67" s="19" t="s">
        <v>86</v>
      </c>
      <c r="C67" s="206">
        <f ca="1">H42^2</f>
        <v>894916</v>
      </c>
    </row>
    <row r="68" spans="1:8" s="92" customFormat="1">
      <c r="A68" s="40"/>
      <c r="B68" s="19"/>
      <c r="C68" s="206"/>
    </row>
    <row r="69" spans="1:8" s="71" customFormat="1" ht="14">
      <c r="A69" s="42"/>
      <c r="B69" s="14" t="s">
        <v>52</v>
      </c>
      <c r="C69" s="15" t="s">
        <v>53</v>
      </c>
      <c r="D69" s="125">
        <v>0.05</v>
      </c>
      <c r="E69" s="126"/>
      <c r="F69" s="22"/>
      <c r="G69" s="23"/>
    </row>
    <row r="70" spans="1:8" s="50" customFormat="1">
      <c r="A70" s="26"/>
      <c r="B70" s="225" t="s">
        <v>54</v>
      </c>
      <c r="C70" s="226" t="s">
        <v>57</v>
      </c>
      <c r="D70" s="226" t="s">
        <v>64</v>
      </c>
      <c r="E70" s="226" t="s">
        <v>55</v>
      </c>
      <c r="F70" s="227" t="s">
        <v>56</v>
      </c>
      <c r="G70" s="228" t="s">
        <v>90</v>
      </c>
      <c r="H70" s="229" t="s">
        <v>91</v>
      </c>
    </row>
    <row r="71" spans="1:8" s="82" customFormat="1">
      <c r="A71" s="17"/>
      <c r="B71" s="54" t="s">
        <v>66</v>
      </c>
      <c r="C71" s="54">
        <f>D59*D60-1</f>
        <v>11</v>
      </c>
      <c r="D71" s="55">
        <f ca="1">C63/D58-C57</f>
        <v>3175.9523809523816</v>
      </c>
      <c r="E71" s="55">
        <f ca="1">D71/C71</f>
        <v>288.7229437229438</v>
      </c>
      <c r="F71" s="31"/>
      <c r="G71" s="55"/>
      <c r="H71" s="31"/>
    </row>
    <row r="72" spans="1:8" s="69" customFormat="1">
      <c r="A72" s="9"/>
      <c r="B72" s="128" t="s">
        <v>58</v>
      </c>
      <c r="C72" s="56">
        <f>D59-1</f>
        <v>3</v>
      </c>
      <c r="D72" s="7">
        <f ca="1">C64/F59-C57</f>
        <v>2804.7142857142862</v>
      </c>
      <c r="E72" s="7">
        <f t="shared" ref="E72:E75" ca="1" si="31">D72/C72</f>
        <v>934.90476190476204</v>
      </c>
      <c r="F72" s="4">
        <f ca="1">E72/$E$75</f>
        <v>240.1590214067283</v>
      </c>
      <c r="G72" s="7">
        <f>FINV(0.05,C72,$C$75)</f>
        <v>2.7318070370433558</v>
      </c>
      <c r="H72" s="6" t="str">
        <f t="shared" ref="H72:H74" ca="1" si="32">IF(F72&gt;G72," Reject H0", " Don't reject H0")</f>
        <v xml:space="preserve"> Reject H0</v>
      </c>
    </row>
    <row r="73" spans="1:8" s="87" customFormat="1">
      <c r="A73" s="32"/>
      <c r="B73" s="129" t="s">
        <v>59</v>
      </c>
      <c r="C73" s="34">
        <f>D60-1</f>
        <v>2</v>
      </c>
      <c r="D73" s="57">
        <f ca="1">C65/F60-C57</f>
        <v>279.23809523809541</v>
      </c>
      <c r="E73" s="57">
        <f t="shared" ca="1" si="31"/>
        <v>139.61904761904771</v>
      </c>
      <c r="F73" s="58">
        <f t="shared" ref="F73:F74" ca="1" si="33">E73/$E$75</f>
        <v>35.865443425076542</v>
      </c>
      <c r="G73" s="7">
        <f t="shared" ref="G73:G74" si="34">FINV(0.05,C73,$C$75)</f>
        <v>3.1239074485933038</v>
      </c>
      <c r="H73" s="33" t="str">
        <f t="shared" ca="1" si="32"/>
        <v xml:space="preserve"> Reject H0</v>
      </c>
    </row>
    <row r="74" spans="1:8" s="89" customFormat="1">
      <c r="A74" s="35"/>
      <c r="B74" s="2" t="s">
        <v>65</v>
      </c>
      <c r="C74" s="37">
        <f>C72*C73</f>
        <v>6</v>
      </c>
      <c r="D74" s="59">
        <f ca="1">D71-(D72+D73)</f>
        <v>92</v>
      </c>
      <c r="E74" s="59">
        <f t="shared" ca="1" si="31"/>
        <v>15.333333333333334</v>
      </c>
      <c r="F74" s="60">
        <f t="shared" ca="1" si="33"/>
        <v>3.9388379204893043</v>
      </c>
      <c r="G74" s="7">
        <f t="shared" si="34"/>
        <v>2.2274039750055703</v>
      </c>
      <c r="H74" s="36" t="str">
        <f t="shared" ca="1" si="32"/>
        <v xml:space="preserve"> Reject H0</v>
      </c>
    </row>
    <row r="75" spans="1:8">
      <c r="B75" s="61" t="s">
        <v>70</v>
      </c>
      <c r="C75" s="61">
        <f>D59*D60*(D58-1)</f>
        <v>72</v>
      </c>
      <c r="D75" s="62">
        <f ca="1">C66-C63/D58</f>
        <v>280.28571428571377</v>
      </c>
      <c r="E75" s="62">
        <f t="shared" ca="1" si="31"/>
        <v>3.8928571428571357</v>
      </c>
      <c r="F75" s="63"/>
      <c r="G75" s="64"/>
    </row>
    <row r="76" spans="1:8" s="92" customFormat="1">
      <c r="A76" s="40"/>
      <c r="B76" s="130" t="s">
        <v>71</v>
      </c>
      <c r="C76" s="130">
        <f>C71+C75</f>
        <v>83</v>
      </c>
      <c r="D76" s="131">
        <f ca="1">D71+D75</f>
        <v>3456.2380952380954</v>
      </c>
      <c r="E76" s="131"/>
      <c r="F76" s="132"/>
      <c r="G76" s="130"/>
    </row>
    <row r="77" spans="1:8" s="109" customFormat="1">
      <c r="A77" s="42"/>
    </row>
    <row r="78" spans="1:8" s="70" customFormat="1" ht="14">
      <c r="A78" s="45"/>
      <c r="B78" s="13" t="s">
        <v>92</v>
      </c>
    </row>
    <row r="79" spans="1:8" s="71" customFormat="1">
      <c r="A79" s="21"/>
      <c r="B79" s="22" t="s">
        <v>93</v>
      </c>
      <c r="C79" s="133">
        <v>0.95</v>
      </c>
    </row>
    <row r="80" spans="1:8" s="50" customFormat="1">
      <c r="A80" s="26"/>
      <c r="B80" s="51"/>
      <c r="C80" s="134"/>
    </row>
    <row r="81" spans="1:8" s="82" customFormat="1" ht="15">
      <c r="A81" s="17"/>
      <c r="B81" s="81" t="s">
        <v>94</v>
      </c>
      <c r="E81" s="81" t="s">
        <v>95</v>
      </c>
    </row>
    <row r="82" spans="1:8" s="69" customFormat="1">
      <c r="A82" s="9"/>
      <c r="B82" s="4" t="s">
        <v>68</v>
      </c>
      <c r="C82" s="10">
        <f ca="1">SQRT(E75/D58)</f>
        <v>0.74573617920789581</v>
      </c>
      <c r="E82" s="4" t="s">
        <v>68</v>
      </c>
      <c r="F82" s="10">
        <f ca="1">SQRT(E75/F60)</f>
        <v>0.37286808960394791</v>
      </c>
    </row>
    <row r="83" spans="1:8" s="87" customFormat="1">
      <c r="A83" s="32"/>
      <c r="B83" s="58" t="s">
        <v>61</v>
      </c>
      <c r="C83" s="135">
        <f>TINV(1-C79,C75)</f>
        <v>1.9934635390445274</v>
      </c>
      <c r="E83" s="58" t="s">
        <v>61</v>
      </c>
      <c r="F83" s="135">
        <f>TINV(1-C79,C75)</f>
        <v>1.9934635390445274</v>
      </c>
    </row>
    <row r="84" spans="1:8" s="89" customFormat="1">
      <c r="A84" s="35"/>
      <c r="B84" s="60" t="s">
        <v>69</v>
      </c>
      <c r="C84" s="123">
        <f ca="1">C82*C83</f>
        <v>1.4865978829973159</v>
      </c>
      <c r="E84" s="60" t="s">
        <v>69</v>
      </c>
      <c r="F84" s="123">
        <f ca="1">F82*F83</f>
        <v>0.74329894149865794</v>
      </c>
    </row>
    <row r="86" spans="1:8" s="92" customFormat="1" ht="15">
      <c r="A86" s="40"/>
      <c r="B86" s="132" t="s">
        <v>96</v>
      </c>
      <c r="E86" s="132" t="s">
        <v>97</v>
      </c>
    </row>
    <row r="87" spans="1:8" s="109" customFormat="1">
      <c r="A87" s="42"/>
      <c r="B87" s="65" t="s">
        <v>68</v>
      </c>
      <c r="C87" s="136">
        <f ca="1">SQRT(E75/F59)</f>
        <v>0.43055098381012158</v>
      </c>
      <c r="E87" s="65" t="s">
        <v>68</v>
      </c>
      <c r="F87" s="136">
        <f ca="1">SQRT(E75/F58)</f>
        <v>0.21527549190506079</v>
      </c>
    </row>
    <row r="88" spans="1:8" s="96" customFormat="1">
      <c r="A88" s="45"/>
      <c r="B88" s="66" t="s">
        <v>61</v>
      </c>
      <c r="C88" s="121">
        <f>TINV(1-C79,C75)</f>
        <v>1.9934635390445274</v>
      </c>
      <c r="E88" s="66" t="s">
        <v>61</v>
      </c>
      <c r="F88" s="121">
        <f>TINV(1-C79,C75)</f>
        <v>1.9934635390445274</v>
      </c>
    </row>
    <row r="89" spans="1:8" s="112" customFormat="1">
      <c r="A89" s="48"/>
      <c r="B89" s="67" t="s">
        <v>69</v>
      </c>
      <c r="C89" s="137">
        <f ca="1">C87*C88</f>
        <v>0.85828768792522803</v>
      </c>
      <c r="E89" s="67" t="s">
        <v>69</v>
      </c>
      <c r="F89" s="137">
        <f ca="1">F87*F88</f>
        <v>0.42914384396261401</v>
      </c>
    </row>
    <row r="90" spans="1:8" s="71" customFormat="1">
      <c r="A90" s="21"/>
    </row>
    <row r="91" spans="1:8" s="50" customFormat="1" ht="35" customHeight="1">
      <c r="A91" s="26"/>
      <c r="B91" s="245" t="s">
        <v>98</v>
      </c>
      <c r="C91" s="245"/>
      <c r="D91" s="245"/>
      <c r="E91" s="245"/>
      <c r="F91" s="245"/>
      <c r="G91" s="245"/>
      <c r="H91" s="138"/>
    </row>
    <row r="92" spans="1:8" s="82" customFormat="1">
      <c r="A92" s="17"/>
    </row>
    <row r="93" spans="1:8" s="74" customFormat="1">
      <c r="A93" s="9"/>
      <c r="B93" s="1" t="s">
        <v>99</v>
      </c>
      <c r="C93" s="139">
        <v>0.02</v>
      </c>
    </row>
    <row r="94" spans="1:8" s="71" customFormat="1" ht="15">
      <c r="A94" s="21"/>
      <c r="B94" s="22" t="s">
        <v>100</v>
      </c>
      <c r="C94" s="22" t="s">
        <v>101</v>
      </c>
      <c r="D94" s="22" t="s">
        <v>102</v>
      </c>
      <c r="E94" s="22" t="s">
        <v>103</v>
      </c>
      <c r="F94" s="22" t="s">
        <v>104</v>
      </c>
      <c r="G94" s="22" t="s">
        <v>105</v>
      </c>
    </row>
    <row r="95" spans="1:8" s="50" customFormat="1" ht="15">
      <c r="A95" s="26"/>
      <c r="B95" s="51" t="s">
        <v>106</v>
      </c>
      <c r="C95" s="127">
        <f>D58-1</f>
        <v>6</v>
      </c>
      <c r="D95" s="51">
        <f ca="1">D53</f>
        <v>10.904761904761889</v>
      </c>
      <c r="E95" s="51">
        <f ca="1">IF(D95/D96&gt;1,D95/D96,D96/D95)</f>
        <v>3.1284153005464566</v>
      </c>
      <c r="F95" s="51">
        <f ca="1">IF(D95/D96&gt;1,FINV(C93/2,C95,C96),FINV(C93/2,C96,C95))</f>
        <v>3.0883798327881271</v>
      </c>
      <c r="G95" s="30" t="str">
        <f t="shared" ref="G95" ca="1" si="35">IF(E95&gt;F95," Reject H0", " Don't reject H0")</f>
        <v xml:space="preserve"> Reject H0</v>
      </c>
    </row>
    <row r="96" spans="1:8" s="82" customFormat="1">
      <c r="A96" s="17"/>
      <c r="B96" s="68" t="s">
        <v>107</v>
      </c>
      <c r="C96" s="140">
        <f>C75-C95</f>
        <v>66</v>
      </c>
      <c r="D96" s="68">
        <f ca="1">AVERAGE(D55,E53,E55,F53,F55)</f>
        <v>3.4857142857142711</v>
      </c>
      <c r="E96" s="68"/>
      <c r="F96" s="68"/>
      <c r="G96" s="68"/>
    </row>
    <row r="97" spans="1:7" s="69" customFormat="1">
      <c r="A97" s="9"/>
    </row>
    <row r="98" spans="1:7" s="87" customFormat="1">
      <c r="A98" s="32"/>
    </row>
    <row r="99" spans="1:7" s="89" customFormat="1">
      <c r="A99" s="35"/>
    </row>
    <row r="100" spans="1:7" s="70" customFormat="1" ht="14">
      <c r="A100" s="11" t="s">
        <v>0</v>
      </c>
      <c r="C100" s="257" t="s">
        <v>1</v>
      </c>
      <c r="D100" s="257"/>
      <c r="E100" s="257"/>
      <c r="F100" s="257"/>
    </row>
    <row r="101" spans="1:7" s="70" customFormat="1" ht="14">
      <c r="B101" s="12"/>
      <c r="C101" s="102" t="s">
        <v>33</v>
      </c>
      <c r="D101" s="103">
        <v>5</v>
      </c>
      <c r="E101" s="102" t="s">
        <v>34</v>
      </c>
      <c r="F101" s="103">
        <f>D101*D102*D103</f>
        <v>30</v>
      </c>
    </row>
    <row r="102" spans="1:7" s="71" customFormat="1" ht="15">
      <c r="A102" s="21"/>
      <c r="C102" s="22" t="s">
        <v>35</v>
      </c>
      <c r="D102" s="23">
        <v>3</v>
      </c>
      <c r="E102" s="22" t="s">
        <v>36</v>
      </c>
      <c r="F102" s="23">
        <f>D101*D103</f>
        <v>10</v>
      </c>
    </row>
    <row r="103" spans="1:7" s="50" customFormat="1" ht="15">
      <c r="A103" s="26"/>
      <c r="C103" s="51" t="s">
        <v>37</v>
      </c>
      <c r="D103" s="78">
        <v>2</v>
      </c>
      <c r="E103" s="51" t="s">
        <v>38</v>
      </c>
      <c r="F103" s="78">
        <f>D101*D102</f>
        <v>15</v>
      </c>
    </row>
    <row r="104" spans="1:7" s="82" customFormat="1">
      <c r="A104" s="17"/>
      <c r="C104" s="68"/>
      <c r="D104" s="85"/>
      <c r="E104" s="68"/>
      <c r="F104" s="85"/>
    </row>
    <row r="105" spans="1:7" s="69" customFormat="1">
      <c r="A105" s="9"/>
      <c r="C105" s="258" t="s">
        <v>2</v>
      </c>
      <c r="D105" s="258"/>
      <c r="E105" s="258"/>
      <c r="F105" s="258"/>
    </row>
    <row r="106" spans="1:7" s="70" customFormat="1" ht="15">
      <c r="A106" s="11"/>
      <c r="B106" s="12"/>
      <c r="C106" s="102" t="s">
        <v>3</v>
      </c>
      <c r="D106" s="103" t="s">
        <v>4</v>
      </c>
      <c r="E106" s="102" t="s">
        <v>34</v>
      </c>
      <c r="F106" s="103">
        <f ca="1">G128</f>
        <v>16</v>
      </c>
    </row>
    <row r="107" spans="1:7" s="71" customFormat="1" ht="15">
      <c r="A107" s="21"/>
      <c r="C107" s="22" t="s">
        <v>35</v>
      </c>
      <c r="D107" s="23">
        <v>3</v>
      </c>
      <c r="E107" s="22" t="s">
        <v>5</v>
      </c>
      <c r="F107" s="23" t="s">
        <v>4</v>
      </c>
    </row>
    <row r="108" spans="1:7" s="50" customFormat="1" ht="15">
      <c r="A108" s="26"/>
      <c r="C108" s="51" t="s">
        <v>37</v>
      </c>
      <c r="D108" s="78">
        <v>2</v>
      </c>
      <c r="E108" s="51" t="s">
        <v>6</v>
      </c>
      <c r="F108" s="78" t="s">
        <v>4</v>
      </c>
    </row>
    <row r="109" spans="1:7" s="74" customFormat="1" ht="15">
      <c r="A109" s="50"/>
      <c r="B109" s="72"/>
      <c r="C109" s="72"/>
      <c r="D109" s="1" t="s">
        <v>39</v>
      </c>
      <c r="E109" s="73">
        <v>1</v>
      </c>
      <c r="F109" s="73"/>
      <c r="G109" s="73"/>
    </row>
    <row r="110" spans="1:7" s="77" customFormat="1" ht="16">
      <c r="A110" s="21"/>
      <c r="B110" s="75"/>
      <c r="C110" s="19" t="s">
        <v>40</v>
      </c>
      <c r="D110" s="20">
        <v>10</v>
      </c>
      <c r="E110" s="20">
        <v>9</v>
      </c>
      <c r="F110" s="20">
        <v>15</v>
      </c>
      <c r="G110" s="76"/>
    </row>
    <row r="111" spans="1:7" s="71" customFormat="1">
      <c r="A111" s="21"/>
      <c r="B111" s="75"/>
      <c r="C111" s="75"/>
      <c r="D111" s="24">
        <v>6</v>
      </c>
      <c r="E111" s="24">
        <v>5</v>
      </c>
      <c r="F111" s="24">
        <v>3</v>
      </c>
      <c r="G111" s="75"/>
    </row>
    <row r="112" spans="1:7" s="50" customFormat="1" ht="15">
      <c r="A112" s="26"/>
      <c r="B112" s="51"/>
      <c r="C112" s="78"/>
      <c r="D112" s="51"/>
      <c r="E112" s="78"/>
      <c r="F112" s="27"/>
      <c r="G112" s="79" t="s">
        <v>7</v>
      </c>
    </row>
    <row r="113" spans="1:8" s="82" customFormat="1" ht="15">
      <c r="A113" s="17"/>
      <c r="B113" s="80"/>
      <c r="C113" s="80"/>
      <c r="D113" s="244" t="s">
        <v>67</v>
      </c>
      <c r="E113" s="244"/>
      <c r="F113" s="244"/>
      <c r="G113" s="81" t="s">
        <v>8</v>
      </c>
    </row>
    <row r="114" spans="1:8" s="70" customFormat="1" ht="16">
      <c r="A114" s="9"/>
      <c r="B114" s="83"/>
      <c r="C114" s="12" t="s">
        <v>9</v>
      </c>
      <c r="D114" s="28" t="s">
        <v>10</v>
      </c>
      <c r="E114" s="28" t="s">
        <v>11</v>
      </c>
      <c r="F114" s="28" t="s">
        <v>12</v>
      </c>
      <c r="G114" s="94" t="s">
        <v>13</v>
      </c>
    </row>
    <row r="115" spans="1:8" s="71" customFormat="1">
      <c r="A115" s="21"/>
      <c r="B115" s="246" t="s">
        <v>62</v>
      </c>
      <c r="C115" s="246" t="s">
        <v>63</v>
      </c>
      <c r="D115" s="24">
        <f ca="1">ROUND(NORMINV(RAND(),$D$110,$E$109),0)</f>
        <v>11</v>
      </c>
      <c r="E115" s="24">
        <f ca="1">ROUND(NORMINV(RAND(),$E$110,$E$109),0)</f>
        <v>10</v>
      </c>
      <c r="F115" s="24">
        <f t="shared" ref="F115:F120" ca="1" si="36">ROUND(NORMINV(RAND(),$F$110,$E$109),0)</f>
        <v>16</v>
      </c>
      <c r="G115" s="93"/>
    </row>
    <row r="116" spans="1:8" s="50" customFormat="1">
      <c r="A116" s="26"/>
      <c r="B116" s="247"/>
      <c r="C116" s="247"/>
      <c r="D116" s="104">
        <f ca="1">ROUND(NORMINV(RAND(),$D$110,$E$109),0)</f>
        <v>10</v>
      </c>
      <c r="E116" s="104">
        <f ca="1">ROUND(NORMINV(RAND(),$E$110,$E$109),0)</f>
        <v>8</v>
      </c>
      <c r="F116" s="104">
        <f t="shared" ca="1" si="36"/>
        <v>15</v>
      </c>
      <c r="G116" s="79"/>
    </row>
    <row r="117" spans="1:8" s="82" customFormat="1">
      <c r="A117" s="17"/>
      <c r="B117" s="248"/>
      <c r="C117" s="248"/>
      <c r="D117" s="54"/>
      <c r="E117" s="54"/>
      <c r="F117" s="54">
        <f t="shared" ca="1" si="36"/>
        <v>16</v>
      </c>
      <c r="G117" s="141">
        <f ca="1">SUM(D115:F120)</f>
        <v>131</v>
      </c>
    </row>
    <row r="118" spans="1:8" s="69" customFormat="1">
      <c r="A118" s="9"/>
      <c r="B118" s="249"/>
      <c r="C118" s="249"/>
      <c r="D118" s="18"/>
      <c r="E118" s="18"/>
      <c r="F118" s="18">
        <f t="shared" ca="1" si="36"/>
        <v>16</v>
      </c>
      <c r="G118" s="5">
        <f ca="1">COUNT(D115:F120)</f>
        <v>10</v>
      </c>
    </row>
    <row r="119" spans="1:8" s="87" customFormat="1">
      <c r="A119" s="32"/>
      <c r="B119" s="250"/>
      <c r="C119" s="250"/>
      <c r="D119" s="105"/>
      <c r="E119" s="105"/>
      <c r="F119" s="105">
        <f t="shared" ca="1" si="36"/>
        <v>15</v>
      </c>
      <c r="G119" s="142">
        <f ca="1">G117^2/G118</f>
        <v>1716.1</v>
      </c>
    </row>
    <row r="120" spans="1:8" s="89" customFormat="1">
      <c r="A120" s="35"/>
      <c r="B120" s="251"/>
      <c r="C120" s="251"/>
      <c r="D120" s="16"/>
      <c r="E120" s="16"/>
      <c r="F120" s="16">
        <f t="shared" ca="1" si="36"/>
        <v>14</v>
      </c>
      <c r="G120" s="123"/>
    </row>
    <row r="121" spans="1:8">
      <c r="B121" s="252"/>
      <c r="C121" s="252" t="s">
        <v>14</v>
      </c>
      <c r="D121" s="61">
        <f ca="1">ROUND(NORMINV(RAND(),$D$111,$E$109),0)</f>
        <v>8</v>
      </c>
      <c r="E121" s="61">
        <f ca="1">ROUND(NORMINV(RAND(),$E$111,$E$109),0)</f>
        <v>4</v>
      </c>
      <c r="F121" s="61">
        <f ca="1">ROUND(NORMINV(RAND(),$F$111,$E$109),0)</f>
        <v>3</v>
      </c>
      <c r="G121" s="124"/>
    </row>
    <row r="122" spans="1:8" s="92" customFormat="1">
      <c r="A122" s="40"/>
      <c r="B122" s="253"/>
      <c r="C122" s="253"/>
      <c r="D122" s="106">
        <f ca="1">ROUND(NORMINV(RAND(),$D$111,$E$109),0)</f>
        <v>7</v>
      </c>
      <c r="E122" s="106">
        <f ca="1">ROUND(NORMINV(RAND(),$E$111,$E$109),0)</f>
        <v>4</v>
      </c>
      <c r="F122" s="106">
        <f ca="1">ROUND(NORMINV(RAND(),$F$111,$E$109),0)</f>
        <v>3</v>
      </c>
      <c r="G122" s="132"/>
    </row>
    <row r="123" spans="1:8" s="109" customFormat="1">
      <c r="A123" s="42"/>
      <c r="B123" s="254"/>
      <c r="C123" s="254"/>
      <c r="D123" s="108"/>
      <c r="E123" s="108"/>
      <c r="F123" s="108"/>
      <c r="G123" s="143">
        <f ca="1">SUM(D121:F126)</f>
        <v>29</v>
      </c>
    </row>
    <row r="124" spans="1:8" s="96" customFormat="1">
      <c r="A124" s="45"/>
      <c r="B124" s="255"/>
      <c r="C124" s="255"/>
      <c r="D124" s="110"/>
      <c r="E124" s="110"/>
      <c r="F124" s="110"/>
      <c r="G124" s="122">
        <f ca="1">COUNT(D121:F126)</f>
        <v>6</v>
      </c>
    </row>
    <row r="125" spans="1:8" s="112" customFormat="1">
      <c r="A125" s="48"/>
      <c r="B125" s="256"/>
      <c r="C125" s="256"/>
      <c r="D125" s="111"/>
      <c r="E125" s="111"/>
      <c r="F125" s="111"/>
      <c r="G125" s="144">
        <f ca="1">G123^2/G124</f>
        <v>140.16666666666666</v>
      </c>
    </row>
    <row r="126" spans="1:8" s="71" customFormat="1">
      <c r="A126" s="21"/>
      <c r="B126" s="246"/>
      <c r="C126" s="246"/>
      <c r="D126" s="24"/>
      <c r="E126" s="24"/>
      <c r="F126" s="24"/>
      <c r="G126" s="93"/>
    </row>
    <row r="127" spans="1:8" s="50" customFormat="1" ht="15">
      <c r="A127" s="26"/>
      <c r="B127" s="51"/>
      <c r="C127" s="51" t="s">
        <v>15</v>
      </c>
      <c r="D127" s="145">
        <f ca="1">SUM(D115:D126)</f>
        <v>36</v>
      </c>
      <c r="E127" s="145">
        <f t="shared" ref="E127:F127" ca="1" si="37">SUM(E115:E126)</f>
        <v>26</v>
      </c>
      <c r="F127" s="145">
        <f t="shared" ca="1" si="37"/>
        <v>98</v>
      </c>
      <c r="G127" s="72">
        <f ca="1">SUM(D127:F127)</f>
        <v>160</v>
      </c>
      <c r="H127" s="84" t="s">
        <v>16</v>
      </c>
    </row>
    <row r="128" spans="1:8" s="82" customFormat="1" ht="15">
      <c r="A128" s="17"/>
      <c r="B128" s="68"/>
      <c r="C128" s="68" t="s">
        <v>17</v>
      </c>
      <c r="D128" s="54">
        <f ca="1">COUNT(D115:D126)</f>
        <v>4</v>
      </c>
      <c r="E128" s="54">
        <f t="shared" ref="E128:F128" ca="1" si="38">COUNT(E115:E126)</f>
        <v>4</v>
      </c>
      <c r="F128" s="54">
        <f t="shared" ca="1" si="38"/>
        <v>8</v>
      </c>
      <c r="G128" s="85">
        <f ca="1">SUM(D128:F128)</f>
        <v>16</v>
      </c>
      <c r="H128" s="53" t="s">
        <v>18</v>
      </c>
    </row>
    <row r="129" spans="1:8" s="69" customFormat="1" ht="15">
      <c r="A129" s="9"/>
      <c r="B129" s="4"/>
      <c r="C129" s="4" t="s">
        <v>19</v>
      </c>
      <c r="D129" s="146">
        <f ca="1">D127^2/D128</f>
        <v>324</v>
      </c>
      <c r="E129" s="146">
        <f t="shared" ref="E129:F129" ca="1" si="39">E127^2/E128</f>
        <v>169</v>
      </c>
      <c r="F129" s="146">
        <f t="shared" ca="1" si="39"/>
        <v>1200.5</v>
      </c>
      <c r="G129" s="147">
        <f ca="1">G127^2/G128</f>
        <v>1600</v>
      </c>
      <c r="H129" s="148" t="s">
        <v>20</v>
      </c>
    </row>
    <row r="130" spans="1:8" s="87" customFormat="1">
      <c r="A130" s="32"/>
      <c r="B130" s="58"/>
      <c r="C130" s="58"/>
      <c r="D130" s="86"/>
      <c r="E130" s="86"/>
      <c r="F130" s="86"/>
      <c r="G130" s="142"/>
      <c r="H130" s="149"/>
    </row>
    <row r="131" spans="1:8" s="89" customFormat="1" ht="15">
      <c r="A131" s="35"/>
      <c r="B131" s="60"/>
      <c r="C131" s="60"/>
      <c r="D131" s="88"/>
      <c r="E131" s="36" t="s">
        <v>21</v>
      </c>
      <c r="G131" s="150"/>
      <c r="H131" s="151"/>
    </row>
    <row r="132" spans="1:8" ht="15">
      <c r="B132" s="63"/>
      <c r="C132" s="63"/>
      <c r="E132" s="62" t="s">
        <v>22</v>
      </c>
      <c r="G132" s="152"/>
      <c r="H132" s="153"/>
    </row>
    <row r="133" spans="1:8" s="74" customFormat="1" ht="15">
      <c r="A133" s="40"/>
      <c r="B133" s="91"/>
      <c r="C133" s="91"/>
      <c r="D133" s="92"/>
      <c r="E133" s="120" t="s">
        <v>23</v>
      </c>
      <c r="F133" s="8"/>
      <c r="G133" s="73"/>
      <c r="H133" s="154"/>
    </row>
    <row r="134" spans="1:8" s="71" customFormat="1">
      <c r="A134" s="21"/>
      <c r="B134" s="25"/>
      <c r="C134" s="25"/>
      <c r="D134" s="260" t="s">
        <v>67</v>
      </c>
      <c r="E134" s="260"/>
      <c r="F134" s="260"/>
      <c r="G134" s="93"/>
    </row>
    <row r="135" spans="1:8" s="70" customFormat="1" ht="14">
      <c r="A135" s="26"/>
      <c r="B135" s="27"/>
      <c r="C135" s="12" t="s">
        <v>24</v>
      </c>
      <c r="D135" s="28" t="s">
        <v>10</v>
      </c>
      <c r="E135" s="28" t="s">
        <v>11</v>
      </c>
      <c r="F135" s="28" t="s">
        <v>12</v>
      </c>
      <c r="G135" s="94"/>
    </row>
    <row r="136" spans="1:8" s="71" customFormat="1">
      <c r="A136" s="21"/>
      <c r="B136" s="22"/>
      <c r="C136" s="22"/>
      <c r="D136" s="95">
        <f ca="1">SUM(D115:D120)</f>
        <v>21</v>
      </c>
      <c r="E136" s="95">
        <f ca="1">SUM(E115:E120)</f>
        <v>18</v>
      </c>
      <c r="F136" s="95">
        <f ca="1">SUM(F115:F120)</f>
        <v>92</v>
      </c>
      <c r="G136" s="75"/>
      <c r="H136" s="155"/>
    </row>
    <row r="137" spans="1:8" s="50" customFormat="1">
      <c r="A137" s="26"/>
      <c r="B137" s="51"/>
      <c r="C137" s="51" t="s">
        <v>63</v>
      </c>
      <c r="D137" s="104">
        <f ca="1">COUNT(D115:D120)</f>
        <v>2</v>
      </c>
      <c r="E137" s="104">
        <f ca="1">COUNT(E115:E120)</f>
        <v>2</v>
      </c>
      <c r="F137" s="104">
        <f ca="1">COUNT(F115:F120)</f>
        <v>6</v>
      </c>
      <c r="G137" s="72"/>
      <c r="H137" s="156"/>
    </row>
    <row r="138" spans="1:8" s="82" customFormat="1">
      <c r="A138" s="17"/>
      <c r="B138" s="68"/>
      <c r="C138" s="68"/>
      <c r="D138" s="3">
        <f ca="1">D136^2/D137</f>
        <v>220.5</v>
      </c>
      <c r="E138" s="3">
        <f t="shared" ref="E138:F138" ca="1" si="40">E136^2/E137</f>
        <v>162</v>
      </c>
      <c r="F138" s="3">
        <f t="shared" ca="1" si="40"/>
        <v>1410.6666666666667</v>
      </c>
      <c r="G138" s="141"/>
      <c r="H138" s="157"/>
    </row>
    <row r="139" spans="1:8" s="69" customFormat="1">
      <c r="A139" s="9"/>
      <c r="B139" s="4"/>
      <c r="C139" s="4"/>
      <c r="D139" s="146">
        <f ca="1">SUM(D121:D126)</f>
        <v>15</v>
      </c>
      <c r="E139" s="146">
        <f ca="1">SUM(E121:E126)</f>
        <v>8</v>
      </c>
      <c r="F139" s="146">
        <f ca="1">SUM(F121:F126)</f>
        <v>6</v>
      </c>
      <c r="G139" s="147"/>
      <c r="H139" s="148"/>
    </row>
    <row r="140" spans="1:8" s="87" customFormat="1">
      <c r="A140" s="32"/>
      <c r="B140" s="58"/>
      <c r="C140" s="58" t="s">
        <v>14</v>
      </c>
      <c r="D140" s="105">
        <f ca="1">COUNT(D121:D126)</f>
        <v>2</v>
      </c>
      <c r="E140" s="105">
        <f ca="1">COUNT(E121:E126)</f>
        <v>2</v>
      </c>
      <c r="F140" s="105">
        <f ca="1">COUNT(F121:F126)</f>
        <v>2</v>
      </c>
      <c r="G140" s="142"/>
      <c r="H140" s="149"/>
    </row>
    <row r="141" spans="1:8" s="89" customFormat="1">
      <c r="A141" s="35"/>
      <c r="B141" s="60"/>
      <c r="C141" s="60"/>
      <c r="D141" s="158">
        <f t="shared" ref="D141:F141" ca="1" si="41">D139^2/D140</f>
        <v>112.5</v>
      </c>
      <c r="E141" s="158">
        <f t="shared" ca="1" si="41"/>
        <v>32</v>
      </c>
      <c r="F141" s="158">
        <f t="shared" ca="1" si="41"/>
        <v>18</v>
      </c>
      <c r="G141" s="150"/>
      <c r="H141" s="151"/>
    </row>
    <row r="142" spans="1:8">
      <c r="B142" s="63"/>
      <c r="C142" s="63"/>
      <c r="D142" s="159"/>
      <c r="E142" s="159"/>
      <c r="F142" s="159"/>
      <c r="G142" s="152"/>
      <c r="H142" s="153"/>
    </row>
    <row r="143" spans="1:8" s="92" customFormat="1">
      <c r="A143" s="40"/>
      <c r="D143" s="259" t="s">
        <v>67</v>
      </c>
      <c r="E143" s="259"/>
      <c r="F143" s="259"/>
      <c r="H143" s="160"/>
    </row>
    <row r="144" spans="1:8" s="70" customFormat="1" ht="16">
      <c r="A144" s="42"/>
      <c r="B144" s="109"/>
      <c r="C144" s="12" t="s">
        <v>46</v>
      </c>
      <c r="D144" s="28" t="s">
        <v>10</v>
      </c>
      <c r="E144" s="28" t="s">
        <v>11</v>
      </c>
      <c r="F144" s="28" t="s">
        <v>12</v>
      </c>
      <c r="G144" s="28" t="s">
        <v>47</v>
      </c>
      <c r="H144" s="114"/>
    </row>
    <row r="145" spans="1:8" s="71" customFormat="1">
      <c r="A145" s="21"/>
      <c r="B145" s="246" t="s">
        <v>62</v>
      </c>
      <c r="C145" s="22" t="s">
        <v>63</v>
      </c>
      <c r="D145" s="117">
        <f ca="1">D136/D137</f>
        <v>10.5</v>
      </c>
      <c r="E145" s="117">
        <f ca="1">E136/E137</f>
        <v>9</v>
      </c>
      <c r="F145" s="117">
        <f ca="1">F136/F137</f>
        <v>15.333333333333334</v>
      </c>
      <c r="G145" s="95">
        <f ca="1">G117/G118</f>
        <v>13.1</v>
      </c>
      <c r="H145" s="115"/>
    </row>
    <row r="146" spans="1:8" s="50" customFormat="1">
      <c r="A146" s="26"/>
      <c r="B146" s="247"/>
      <c r="C146" s="51" t="s">
        <v>14</v>
      </c>
      <c r="D146" s="118">
        <f ca="1">D139/D140</f>
        <v>7.5</v>
      </c>
      <c r="E146" s="118">
        <f ca="1">E139/E140</f>
        <v>4</v>
      </c>
      <c r="F146" s="118">
        <f ca="1">F139/F140</f>
        <v>3</v>
      </c>
      <c r="G146" s="145">
        <f ca="1">G123/G124</f>
        <v>4.833333333333333</v>
      </c>
      <c r="H146" s="52"/>
    </row>
    <row r="147" spans="1:8" s="82" customFormat="1" ht="15">
      <c r="A147" s="17"/>
      <c r="C147" s="68" t="s">
        <v>48</v>
      </c>
      <c r="D147" s="3">
        <f ca="1">D127/D128</f>
        <v>9</v>
      </c>
      <c r="E147" s="3">
        <f t="shared" ref="E147:F147" ca="1" si="42">E127/E128</f>
        <v>6.5</v>
      </c>
      <c r="F147" s="3">
        <f t="shared" ca="1" si="42"/>
        <v>12.25</v>
      </c>
      <c r="G147" s="3">
        <f ca="1">G127/G128</f>
        <v>10</v>
      </c>
      <c r="H147" s="53" t="s">
        <v>60</v>
      </c>
    </row>
    <row r="148" spans="1:8" s="69" customFormat="1">
      <c r="A148" s="9"/>
      <c r="D148" s="6"/>
      <c r="E148" s="6"/>
      <c r="F148" s="6"/>
      <c r="G148" s="6"/>
    </row>
    <row r="149" spans="1:8" s="87" customFormat="1">
      <c r="A149" s="32"/>
      <c r="D149" s="33" t="s">
        <v>67</v>
      </c>
      <c r="E149" s="33"/>
      <c r="F149" s="33"/>
      <c r="G149" s="116"/>
    </row>
    <row r="150" spans="1:8" s="89" customFormat="1" ht="15">
      <c r="A150" s="35"/>
      <c r="C150" s="60" t="s">
        <v>49</v>
      </c>
      <c r="D150" s="36" t="s">
        <v>10</v>
      </c>
      <c r="E150" s="36" t="s">
        <v>11</v>
      </c>
      <c r="F150" s="36" t="s">
        <v>12</v>
      </c>
      <c r="G150" s="119"/>
    </row>
    <row r="151" spans="1:8" ht="15" customHeight="1">
      <c r="B151" s="252" t="s">
        <v>62</v>
      </c>
      <c r="C151" s="63" t="s">
        <v>63</v>
      </c>
      <c r="D151" s="62">
        <f ca="1">SUMSQ(D115:D120)-D138</f>
        <v>0.5</v>
      </c>
      <c r="E151" s="62">
        <f ca="1">SUMSQ(E115:E120)-E138</f>
        <v>2</v>
      </c>
      <c r="F151" s="62">
        <f ca="1">SUMSQ(F115:F120)-F138</f>
        <v>3.3333333333332575</v>
      </c>
      <c r="G151" s="39"/>
    </row>
    <row r="152" spans="1:8" s="92" customFormat="1">
      <c r="A152" s="40"/>
      <c r="B152" s="253"/>
      <c r="C152" s="91" t="s">
        <v>14</v>
      </c>
      <c r="D152" s="120">
        <f ca="1">SUMSQ(D121:D126)-D141</f>
        <v>0.5</v>
      </c>
      <c r="E152" s="120">
        <f ca="1">SUMSQ(E121:E126)-E141</f>
        <v>0</v>
      </c>
      <c r="F152" s="120">
        <f ca="1">SUMSQ(F121:F126)-F141</f>
        <v>0</v>
      </c>
    </row>
    <row r="153" spans="1:8" s="109" customFormat="1">
      <c r="A153" s="42"/>
      <c r="D153" s="43"/>
      <c r="E153" s="43"/>
      <c r="F153" s="43"/>
    </row>
    <row r="154" spans="1:8" s="96" customFormat="1">
      <c r="A154" s="45"/>
      <c r="D154" s="46"/>
      <c r="E154" s="46"/>
      <c r="F154" s="46"/>
    </row>
    <row r="155" spans="1:8" s="70" customFormat="1" ht="14">
      <c r="A155" s="48"/>
      <c r="B155" s="13" t="s">
        <v>25</v>
      </c>
      <c r="C155" s="94" t="s">
        <v>64</v>
      </c>
      <c r="D155" s="70" t="s">
        <v>57</v>
      </c>
      <c r="E155" s="70" t="s">
        <v>55</v>
      </c>
    </row>
    <row r="156" spans="1:8" s="71" customFormat="1">
      <c r="A156" s="21"/>
      <c r="B156" s="29" t="s">
        <v>66</v>
      </c>
      <c r="C156" s="95">
        <f ca="1">SUM(D138:F138,D141:F141)-G129</f>
        <v>355.66666666666674</v>
      </c>
      <c r="D156" s="24">
        <f>6-1</f>
        <v>5</v>
      </c>
    </row>
    <row r="157" spans="1:8" s="50" customFormat="1">
      <c r="A157" s="26"/>
      <c r="B157" s="51" t="s">
        <v>26</v>
      </c>
      <c r="C157" s="97">
        <f ca="1">SUM(D129:F129)-G129</f>
        <v>93.5</v>
      </c>
      <c r="D157" s="98">
        <v>2</v>
      </c>
      <c r="E157" s="161">
        <f ca="1">C157/D157</f>
        <v>46.75</v>
      </c>
    </row>
    <row r="158" spans="1:8" s="82" customFormat="1">
      <c r="A158" s="17"/>
      <c r="B158" s="68" t="s">
        <v>27</v>
      </c>
      <c r="C158" s="99">
        <f ca="1">(G119+G125)-G129</f>
        <v>256.26666666666665</v>
      </c>
      <c r="D158" s="100">
        <v>1</v>
      </c>
      <c r="E158" s="162">
        <f t="shared" ref="E158:E159" ca="1" si="43">C158/D158</f>
        <v>256.26666666666665</v>
      </c>
    </row>
    <row r="159" spans="1:8" s="69" customFormat="1">
      <c r="A159" s="9"/>
      <c r="B159" s="4" t="s">
        <v>65</v>
      </c>
      <c r="C159" s="101">
        <f ca="1">C156-(C157+C158)</f>
        <v>5.9000000000000909</v>
      </c>
      <c r="D159" s="56">
        <v>1</v>
      </c>
      <c r="E159" s="163">
        <f t="shared" ca="1" si="43"/>
        <v>5.9000000000000909</v>
      </c>
    </row>
    <row r="160" spans="1:8" s="87" customFormat="1">
      <c r="A160" s="32"/>
      <c r="B160" s="33" t="s">
        <v>70</v>
      </c>
      <c r="C160" s="86">
        <f ca="1">SUMSQ(D115:F126)-SUM(D138:F138,D141:F141)</f>
        <v>6.3333333333332575</v>
      </c>
      <c r="D160" s="105">
        <f ca="1">G128-6</f>
        <v>10</v>
      </c>
      <c r="E160" s="86">
        <f ca="1">C160/D160</f>
        <v>0.63333333333332575</v>
      </c>
    </row>
    <row r="161" spans="1:1" s="89" customFormat="1">
      <c r="A161" s="35"/>
    </row>
    <row r="163" spans="1:1" s="89" customFormat="1">
      <c r="A163" s="35"/>
    </row>
    <row r="169" spans="1:1" s="92" customFormat="1">
      <c r="A169" s="40"/>
    </row>
    <row r="172" spans="1:1" s="109" customFormat="1">
      <c r="A172" s="42"/>
    </row>
    <row r="175" spans="1:1" s="96" customFormat="1">
      <c r="A175" s="45"/>
    </row>
    <row r="176" spans="1:1" s="112" customFormat="1">
      <c r="A176" s="48"/>
    </row>
    <row r="179" spans="1:1" s="71" customFormat="1">
      <c r="A179" s="21"/>
    </row>
    <row r="181" spans="1:1" s="50" customFormat="1">
      <c r="A181" s="26"/>
    </row>
    <row r="190" spans="1:1" s="82" customFormat="1">
      <c r="A190" s="17"/>
    </row>
    <row r="199" spans="1:1" s="69" customFormat="1">
      <c r="A199" s="9"/>
    </row>
    <row r="202" spans="1:1" s="87" customFormat="1">
      <c r="A202" s="32"/>
    </row>
    <row r="207" spans="1:1" s="89" customFormat="1">
      <c r="A207" s="35"/>
    </row>
    <row r="216" spans="1:1" s="92" customFormat="1">
      <c r="A216" s="40"/>
    </row>
    <row r="221" spans="1:1" s="109" customFormat="1">
      <c r="A221" s="42"/>
    </row>
    <row r="222" spans="1:1" s="96" customFormat="1">
      <c r="A222" s="45"/>
    </row>
    <row r="223" spans="1:1" s="112" customFormat="1">
      <c r="A223" s="48"/>
    </row>
    <row r="224" spans="1:1" s="71" customFormat="1">
      <c r="A224" s="21"/>
    </row>
    <row r="226" spans="1:1" s="50" customFormat="1">
      <c r="A226" s="26"/>
    </row>
    <row r="229" spans="1:1" s="82" customFormat="1">
      <c r="A229" s="17"/>
    </row>
    <row r="247" spans="1:1" s="69" customFormat="1">
      <c r="A247" s="9"/>
    </row>
    <row r="251" spans="1:1" s="87" customFormat="1">
      <c r="A251" s="32"/>
    </row>
    <row r="254" spans="1:1" s="89" customFormat="1">
      <c r="A254" s="35"/>
    </row>
    <row r="261" spans="1:1" s="92" customFormat="1">
      <c r="A261" s="40"/>
    </row>
    <row r="262" spans="1:1" s="109" customFormat="1">
      <c r="A262" s="42"/>
    </row>
    <row r="266" spans="1:1" s="96" customFormat="1">
      <c r="A266" s="45"/>
    </row>
    <row r="268" spans="1:1" s="112" customFormat="1">
      <c r="A268" s="48"/>
    </row>
    <row r="277" spans="1:1" s="71" customFormat="1">
      <c r="A277" s="21"/>
    </row>
    <row r="286" spans="1:1" s="50" customFormat="1">
      <c r="A286" s="26"/>
    </row>
    <row r="289" spans="1:1" s="82" customFormat="1">
      <c r="A289" s="17"/>
    </row>
    <row r="294" spans="1:1" s="69" customFormat="1">
      <c r="A294" s="9"/>
    </row>
    <row r="301" spans="1:1" s="87" customFormat="1">
      <c r="A301" s="32"/>
    </row>
    <row r="311" spans="1:1" s="89" customFormat="1">
      <c r="A311" s="35"/>
    </row>
    <row r="313" spans="1:1" s="92" customFormat="1">
      <c r="A313" s="40"/>
    </row>
    <row r="314" spans="1:1" s="109" customFormat="1">
      <c r="A314" s="42"/>
    </row>
    <row r="317" spans="1:1" s="96" customFormat="1">
      <c r="A317" s="45"/>
    </row>
    <row r="318" spans="1:1" s="112" customFormat="1">
      <c r="A318" s="48"/>
    </row>
    <row r="319" spans="1:1" s="71" customFormat="1">
      <c r="A319" s="21"/>
    </row>
    <row r="320" spans="1:1" s="50" customFormat="1">
      <c r="A320" s="26"/>
    </row>
    <row r="321" spans="1:1" s="82" customFormat="1">
      <c r="A321" s="17"/>
    </row>
    <row r="323" spans="1:1" s="69" customFormat="1">
      <c r="A323" s="9"/>
    </row>
    <row r="324" spans="1:1" s="87" customFormat="1">
      <c r="A324" s="32"/>
    </row>
    <row r="325" spans="1:1" s="89" customFormat="1">
      <c r="A325" s="35"/>
    </row>
    <row r="339" spans="1:1" s="92" customFormat="1">
      <c r="A339" s="40"/>
    </row>
    <row r="340" spans="1:1" s="109" customFormat="1">
      <c r="A340" s="42"/>
    </row>
    <row r="342" spans="1:1" s="96" customFormat="1">
      <c r="A342" s="45"/>
    </row>
    <row r="343" spans="1:1" s="112" customFormat="1">
      <c r="A343" s="48"/>
    </row>
    <row r="344" spans="1:1" s="71" customFormat="1">
      <c r="A344" s="21"/>
    </row>
    <row r="346" spans="1:1" s="50" customFormat="1">
      <c r="A346" s="26"/>
    </row>
    <row r="355" spans="1:1" s="82" customFormat="1">
      <c r="A355" s="17"/>
    </row>
    <row r="358" spans="1:1" s="69" customFormat="1">
      <c r="A358" s="9"/>
    </row>
    <row r="361" spans="1:1" s="87" customFormat="1">
      <c r="A361" s="32"/>
    </row>
    <row r="366" spans="1:1" s="89" customFormat="1">
      <c r="A366" s="35"/>
    </row>
  </sheetData>
  <mergeCells count="16">
    <mergeCell ref="B151:B152"/>
    <mergeCell ref="B145:B146"/>
    <mergeCell ref="D143:F143"/>
    <mergeCell ref="B115:B126"/>
    <mergeCell ref="D134:F134"/>
    <mergeCell ref="C115:C120"/>
    <mergeCell ref="C121:C126"/>
    <mergeCell ref="C100:F100"/>
    <mergeCell ref="C105:F105"/>
    <mergeCell ref="D51:G51"/>
    <mergeCell ref="D37:G37"/>
    <mergeCell ref="D44:G44"/>
    <mergeCell ref="D30:G30"/>
    <mergeCell ref="D6:G6"/>
    <mergeCell ref="D113:F113"/>
    <mergeCell ref="B91:G91"/>
  </mergeCells>
  <phoneticPr fontId="23" type="noConversion"/>
  <pageMargins left="0.75" right="0.75" top="1" bottom="1" header="0.5" footer="0.5"/>
  <extLst>
    <ext xmlns:mx="http://schemas.microsoft.com/office/mac/excel/2008/main" uri="http://schemas.microsoft.com/office/mac/excel/2008/main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mv="urn:schemas-microsoft-com:mac:vml" mc:Ignorable="mv" mc:PreserveAttributes="mv:*">
  <sheetPr enableFormatConditionsCalculation="0">
    <pageSetUpPr fitToPage="1"/>
  </sheetPr>
  <dimension ref="A1:J366"/>
  <sheetViews>
    <sheetView tabSelected="1" zoomScale="125" zoomScaleNormal="125" zoomScalePageLayoutView="125" workbookViewId="0">
      <selection activeCell="G28" sqref="G28"/>
    </sheetView>
  </sheetViews>
  <sheetFormatPr baseColWidth="10" defaultRowHeight="13"/>
  <cols>
    <col min="1" max="1" width="10.7109375" style="267"/>
    <col min="2" max="2" width="15.7109375" style="90" customWidth="1"/>
    <col min="3" max="12" width="14.140625" style="90" customWidth="1"/>
    <col min="13" max="16384" width="10.7109375" style="90"/>
  </cols>
  <sheetData>
    <row r="1" spans="1:10" s="74" customFormat="1" ht="15">
      <c r="A1" s="274" t="s">
        <v>28</v>
      </c>
      <c r="B1" s="233"/>
      <c r="C1" s="1" t="s">
        <v>39</v>
      </c>
      <c r="D1" s="73">
        <v>2</v>
      </c>
    </row>
    <row r="2" spans="1:10" s="77" customFormat="1" ht="16">
      <c r="A2" s="261"/>
      <c r="B2" s="19" t="s">
        <v>40</v>
      </c>
      <c r="C2" s="20">
        <v>15</v>
      </c>
      <c r="D2" s="20">
        <v>25</v>
      </c>
      <c r="E2" s="20">
        <v>10</v>
      </c>
      <c r="F2" s="230">
        <v>5</v>
      </c>
    </row>
    <row r="3" spans="1:10" s="71" customFormat="1">
      <c r="A3" s="261"/>
      <c r="B3" s="23"/>
      <c r="C3" s="24">
        <v>10</v>
      </c>
      <c r="D3" s="24">
        <v>20</v>
      </c>
      <c r="E3" s="24">
        <v>8</v>
      </c>
      <c r="F3" s="24">
        <v>5</v>
      </c>
    </row>
    <row r="4" spans="1:10" s="71" customFormat="1">
      <c r="A4" s="261"/>
      <c r="B4" s="23"/>
      <c r="C4" s="24">
        <v>8</v>
      </c>
      <c r="D4" s="24">
        <v>18</v>
      </c>
      <c r="E4" s="24">
        <v>6</v>
      </c>
      <c r="F4" s="24">
        <v>5</v>
      </c>
    </row>
    <row r="5" spans="1:10" s="71" customFormat="1">
      <c r="A5" s="261"/>
      <c r="B5" s="23"/>
      <c r="C5" s="24"/>
      <c r="D5" s="24"/>
      <c r="E5" s="24"/>
      <c r="F5" s="25"/>
    </row>
    <row r="6" spans="1:10" s="74" customFormat="1">
      <c r="A6" s="262"/>
      <c r="B6" s="243" t="s">
        <v>82</v>
      </c>
      <c r="C6" s="243"/>
      <c r="D6" s="243"/>
      <c r="E6" s="243"/>
      <c r="F6" s="243"/>
      <c r="G6" s="1"/>
    </row>
    <row r="7" spans="1:10" s="70" customFormat="1" ht="16">
      <c r="A7" s="261"/>
      <c r="B7" s="165" t="s">
        <v>41</v>
      </c>
      <c r="C7" s="166" t="s">
        <v>31</v>
      </c>
      <c r="D7" s="166" t="s">
        <v>32</v>
      </c>
      <c r="E7" s="166" t="s">
        <v>75</v>
      </c>
      <c r="F7" s="231" t="s">
        <v>72</v>
      </c>
    </row>
    <row r="8" spans="1:10" s="71" customFormat="1">
      <c r="A8" s="261"/>
      <c r="B8" s="176"/>
      <c r="C8" s="167">
        <v>14</v>
      </c>
      <c r="D8" s="167">
        <v>24</v>
      </c>
      <c r="E8" s="167">
        <v>12</v>
      </c>
      <c r="F8" s="167">
        <v>6</v>
      </c>
    </row>
    <row r="9" spans="1:10" s="50" customFormat="1">
      <c r="A9" s="262"/>
      <c r="B9" s="177"/>
      <c r="C9" s="167">
        <v>16</v>
      </c>
      <c r="D9" s="167">
        <v>25</v>
      </c>
      <c r="E9" s="167">
        <v>9</v>
      </c>
      <c r="F9" s="167">
        <v>5</v>
      </c>
    </row>
    <row r="10" spans="1:10" s="82" customFormat="1">
      <c r="A10" s="263"/>
      <c r="B10" s="178" t="s">
        <v>76</v>
      </c>
      <c r="C10" s="167">
        <v>16</v>
      </c>
      <c r="D10" s="167">
        <v>26</v>
      </c>
      <c r="E10" s="167">
        <v>10</v>
      </c>
      <c r="F10" s="167">
        <v>8</v>
      </c>
      <c r="G10" s="100"/>
      <c r="H10" s="100"/>
      <c r="J10" s="100"/>
    </row>
    <row r="11" spans="1:10" s="69" customFormat="1">
      <c r="A11" s="264"/>
      <c r="B11" s="179"/>
      <c r="C11" s="167">
        <v>22</v>
      </c>
      <c r="D11" s="167">
        <v>23</v>
      </c>
      <c r="E11" s="167">
        <v>11</v>
      </c>
      <c r="F11" s="167">
        <v>3</v>
      </c>
      <c r="G11" s="18"/>
      <c r="H11" s="18"/>
      <c r="J11" s="18"/>
    </row>
    <row r="12" spans="1:10" s="87" customFormat="1">
      <c r="A12" s="265"/>
      <c r="B12" s="180"/>
      <c r="C12" s="167">
        <v>12</v>
      </c>
      <c r="D12" s="167">
        <v>26</v>
      </c>
      <c r="E12" s="167">
        <v>9</v>
      </c>
      <c r="F12" s="167">
        <v>4</v>
      </c>
      <c r="G12" s="34"/>
      <c r="H12" s="34"/>
      <c r="J12" s="34"/>
    </row>
    <row r="13" spans="1:10" s="87" customFormat="1">
      <c r="A13" s="265"/>
      <c r="B13" s="180"/>
      <c r="C13" s="167">
        <v>16</v>
      </c>
      <c r="D13" s="167">
        <v>26</v>
      </c>
      <c r="E13" s="167">
        <v>8</v>
      </c>
      <c r="F13" s="167">
        <v>8</v>
      </c>
      <c r="G13" s="34"/>
      <c r="H13" s="34"/>
      <c r="J13" s="34"/>
    </row>
    <row r="14" spans="1:10" s="89" customFormat="1">
      <c r="A14" s="266"/>
      <c r="B14" s="175"/>
      <c r="C14" s="171">
        <v>16</v>
      </c>
      <c r="D14" s="171">
        <v>26</v>
      </c>
      <c r="E14" s="171">
        <v>14</v>
      </c>
      <c r="F14" s="171">
        <v>5</v>
      </c>
      <c r="G14" s="37"/>
      <c r="H14" s="37"/>
      <c r="J14" s="37"/>
    </row>
    <row r="15" spans="1:10">
      <c r="B15" s="181"/>
      <c r="C15" s="170">
        <v>10</v>
      </c>
      <c r="D15" s="170">
        <v>23</v>
      </c>
      <c r="E15" s="170">
        <v>7</v>
      </c>
      <c r="F15" s="170">
        <v>4</v>
      </c>
    </row>
    <row r="16" spans="1:10" s="92" customFormat="1">
      <c r="A16" s="268"/>
      <c r="B16" s="182"/>
      <c r="C16" s="170">
        <v>11</v>
      </c>
      <c r="D16" s="170">
        <v>20</v>
      </c>
      <c r="E16" s="170">
        <v>9</v>
      </c>
      <c r="F16" s="170">
        <v>9</v>
      </c>
      <c r="G16" s="41"/>
      <c r="H16" s="107"/>
      <c r="J16" s="107"/>
    </row>
    <row r="17" spans="1:10" s="109" customFormat="1">
      <c r="A17" s="269"/>
      <c r="B17" s="183" t="s">
        <v>77</v>
      </c>
      <c r="C17" s="170">
        <v>9</v>
      </c>
      <c r="D17" s="170">
        <v>18</v>
      </c>
      <c r="E17" s="170">
        <v>9</v>
      </c>
      <c r="F17" s="170">
        <v>5</v>
      </c>
      <c r="G17" s="44"/>
    </row>
    <row r="18" spans="1:10" s="96" customFormat="1">
      <c r="A18" s="270"/>
      <c r="B18" s="184"/>
      <c r="C18" s="170">
        <v>10</v>
      </c>
      <c r="D18" s="170">
        <v>22</v>
      </c>
      <c r="E18" s="170">
        <v>9</v>
      </c>
      <c r="F18" s="170">
        <v>7</v>
      </c>
      <c r="G18" s="47"/>
    </row>
    <row r="19" spans="1:10" s="112" customFormat="1">
      <c r="A19" s="271"/>
      <c r="B19" s="185"/>
      <c r="C19" s="170">
        <v>11</v>
      </c>
      <c r="D19" s="170">
        <v>20</v>
      </c>
      <c r="E19" s="170">
        <v>10</v>
      </c>
      <c r="F19" s="170">
        <v>4</v>
      </c>
      <c r="G19" s="49"/>
    </row>
    <row r="20" spans="1:10" s="112" customFormat="1">
      <c r="A20" s="271"/>
      <c r="B20" s="185"/>
      <c r="C20" s="170">
        <v>7</v>
      </c>
      <c r="D20" s="170">
        <v>20</v>
      </c>
      <c r="E20" s="170">
        <v>4</v>
      </c>
      <c r="F20" s="170">
        <v>3</v>
      </c>
      <c r="G20" s="49"/>
    </row>
    <row r="21" spans="1:10" s="71" customFormat="1">
      <c r="A21" s="261"/>
      <c r="B21" s="173"/>
      <c r="C21" s="191">
        <v>9</v>
      </c>
      <c r="D21" s="191">
        <v>23</v>
      </c>
      <c r="E21" s="191">
        <v>5</v>
      </c>
      <c r="F21" s="191">
        <v>8</v>
      </c>
      <c r="G21" s="25"/>
    </row>
    <row r="22" spans="1:10">
      <c r="B22" s="181"/>
      <c r="C22" s="170">
        <v>8</v>
      </c>
      <c r="D22" s="170">
        <v>19</v>
      </c>
      <c r="E22" s="170">
        <v>8</v>
      </c>
      <c r="F22" s="170">
        <v>9</v>
      </c>
    </row>
    <row r="23" spans="1:10" s="92" customFormat="1">
      <c r="A23" s="268"/>
      <c r="B23" s="182"/>
      <c r="C23" s="170">
        <v>10</v>
      </c>
      <c r="D23" s="170">
        <v>21</v>
      </c>
      <c r="E23" s="170">
        <v>7</v>
      </c>
      <c r="F23" s="170">
        <v>3</v>
      </c>
      <c r="G23" s="41"/>
      <c r="H23" s="107"/>
      <c r="J23" s="107"/>
    </row>
    <row r="24" spans="1:10" s="109" customFormat="1">
      <c r="A24" s="269"/>
      <c r="B24" s="183" t="s">
        <v>78</v>
      </c>
      <c r="C24" s="170">
        <v>9</v>
      </c>
      <c r="D24" s="170">
        <v>20</v>
      </c>
      <c r="E24" s="170">
        <v>10</v>
      </c>
      <c r="F24" s="170">
        <v>1</v>
      </c>
      <c r="G24" s="44"/>
    </row>
    <row r="25" spans="1:10" s="96" customFormat="1">
      <c r="A25" s="270"/>
      <c r="B25" s="184"/>
      <c r="C25" s="170">
        <v>5</v>
      </c>
      <c r="D25" s="170">
        <v>20</v>
      </c>
      <c r="E25" s="170">
        <v>8</v>
      </c>
      <c r="F25" s="170">
        <v>6</v>
      </c>
      <c r="G25" s="47"/>
    </row>
    <row r="26" spans="1:10" s="112" customFormat="1">
      <c r="A26" s="271"/>
      <c r="B26" s="185"/>
      <c r="C26" s="170">
        <v>7</v>
      </c>
      <c r="D26" s="170">
        <v>16</v>
      </c>
      <c r="E26" s="170">
        <v>4</v>
      </c>
      <c r="F26" s="170">
        <v>9</v>
      </c>
      <c r="G26" s="49"/>
    </row>
    <row r="27" spans="1:10" s="112" customFormat="1">
      <c r="A27" s="271"/>
      <c r="B27" s="185"/>
      <c r="C27" s="170">
        <v>12</v>
      </c>
      <c r="D27" s="170">
        <v>19</v>
      </c>
      <c r="E27" s="170">
        <v>4</v>
      </c>
      <c r="F27" s="170">
        <v>7</v>
      </c>
      <c r="G27" s="49"/>
    </row>
    <row r="28" spans="1:10" s="71" customFormat="1">
      <c r="A28" s="261"/>
      <c r="B28" s="173"/>
      <c r="C28" s="191">
        <v>8</v>
      </c>
      <c r="D28" s="191">
        <v>20</v>
      </c>
      <c r="E28" s="191">
        <v>7</v>
      </c>
      <c r="F28" s="191">
        <v>4</v>
      </c>
      <c r="G28" s="25"/>
    </row>
    <row r="29" spans="1:10" s="50" customFormat="1">
      <c r="A29" s="262"/>
      <c r="B29" s="232"/>
      <c r="C29" s="234"/>
      <c r="D29" s="234"/>
      <c r="E29" s="234"/>
      <c r="F29" s="234"/>
      <c r="G29" s="52"/>
    </row>
    <row r="30" spans="1:10" s="82" customFormat="1">
      <c r="A30" s="263"/>
      <c r="B30" s="243" t="s">
        <v>82</v>
      </c>
      <c r="C30" s="243"/>
      <c r="D30" s="243"/>
      <c r="E30" s="243"/>
      <c r="F30" s="243"/>
      <c r="G30" s="53"/>
      <c r="H30" s="80"/>
      <c r="J30" s="80"/>
    </row>
    <row r="31" spans="1:10" s="70" customFormat="1" ht="16">
      <c r="A31" s="264"/>
      <c r="B31" s="207" t="s">
        <v>87</v>
      </c>
      <c r="C31" s="166" t="s">
        <v>31</v>
      </c>
      <c r="D31" s="166" t="s">
        <v>32</v>
      </c>
      <c r="E31" s="166" t="s">
        <v>75</v>
      </c>
      <c r="F31" s="166" t="s">
        <v>73</v>
      </c>
      <c r="G31" s="164"/>
      <c r="H31" s="238"/>
      <c r="J31" s="238"/>
    </row>
    <row r="32" spans="1:10" s="71" customFormat="1">
      <c r="A32" s="261"/>
      <c r="B32" s="176" t="s">
        <v>79</v>
      </c>
      <c r="C32" s="167">
        <f>SUMSQ(C8:C14)</f>
        <v>1848</v>
      </c>
      <c r="D32" s="167">
        <f t="shared" ref="D32:F32" si="0">SUMSQ(D8:D14)</f>
        <v>4434</v>
      </c>
      <c r="E32" s="167">
        <f t="shared" si="0"/>
        <v>787</v>
      </c>
      <c r="F32" s="167">
        <f t="shared" si="0"/>
        <v>239</v>
      </c>
      <c r="G32" s="24">
        <f>SUM(C32:F32)</f>
        <v>7308</v>
      </c>
      <c r="H32" s="25"/>
      <c r="J32" s="25"/>
    </row>
    <row r="33" spans="1:10" s="50" customFormat="1">
      <c r="A33" s="262"/>
      <c r="B33" s="177" t="s">
        <v>80</v>
      </c>
      <c r="C33" s="168">
        <f>SUMSQ(C15:C21)</f>
        <v>653</v>
      </c>
      <c r="D33" s="168">
        <f t="shared" ref="D33:F33" si="1">SUMSQ(D15:D21)</f>
        <v>3066</v>
      </c>
      <c r="E33" s="168">
        <f t="shared" si="1"/>
        <v>433</v>
      </c>
      <c r="F33" s="168">
        <f t="shared" si="1"/>
        <v>260</v>
      </c>
      <c r="G33" s="24">
        <f t="shared" ref="G33:G34" si="2">SUM(C33:F33)</f>
        <v>4412</v>
      </c>
      <c r="H33" s="27"/>
      <c r="J33" s="27"/>
    </row>
    <row r="34" spans="1:10" s="50" customFormat="1">
      <c r="A34" s="262"/>
      <c r="B34" s="174" t="s">
        <v>81</v>
      </c>
      <c r="C34" s="192">
        <f>SUMSQ(C22:C28)</f>
        <v>527</v>
      </c>
      <c r="D34" s="192">
        <f t="shared" ref="D34:F34" si="3">SUMSQ(D22:D28)</f>
        <v>2619</v>
      </c>
      <c r="E34" s="192">
        <f t="shared" si="3"/>
        <v>358</v>
      </c>
      <c r="F34" s="192">
        <f t="shared" si="3"/>
        <v>273</v>
      </c>
      <c r="G34" s="236">
        <f t="shared" si="2"/>
        <v>3777</v>
      </c>
      <c r="H34" s="27"/>
      <c r="J34" s="27"/>
    </row>
    <row r="35" spans="1:10" s="82" customFormat="1">
      <c r="A35" s="263"/>
      <c r="B35" s="178"/>
      <c r="C35" s="169"/>
      <c r="D35" s="169"/>
      <c r="E35" s="169"/>
      <c r="F35" s="169"/>
      <c r="G35" s="54"/>
      <c r="H35" s="80"/>
      <c r="J35" s="80"/>
    </row>
    <row r="36" spans="1:10" s="69" customFormat="1">
      <c r="A36" s="264"/>
      <c r="B36" s="83"/>
      <c r="C36" s="235"/>
      <c r="D36" s="235"/>
      <c r="E36" s="235"/>
      <c r="F36" s="235"/>
      <c r="G36" s="83"/>
      <c r="H36" s="83"/>
      <c r="J36" s="83"/>
    </row>
    <row r="37" spans="1:10" s="82" customFormat="1">
      <c r="A37" s="263"/>
      <c r="B37" s="243" t="s">
        <v>82</v>
      </c>
      <c r="C37" s="243"/>
      <c r="D37" s="243"/>
      <c r="E37" s="243"/>
      <c r="F37" s="243"/>
      <c r="G37" s="53"/>
      <c r="H37" s="80"/>
      <c r="J37" s="80"/>
    </row>
    <row r="38" spans="1:10" s="70" customFormat="1" ht="16">
      <c r="A38" s="264"/>
      <c r="B38" s="165" t="s">
        <v>42</v>
      </c>
      <c r="C38" s="166" t="s">
        <v>31</v>
      </c>
      <c r="D38" s="166" t="s">
        <v>32</v>
      </c>
      <c r="E38" s="166" t="s">
        <v>75</v>
      </c>
      <c r="F38" s="166" t="s">
        <v>73</v>
      </c>
      <c r="G38" s="164" t="s">
        <v>43</v>
      </c>
      <c r="H38" s="239"/>
      <c r="J38" s="238"/>
    </row>
    <row r="39" spans="1:10" s="71" customFormat="1">
      <c r="A39" s="261"/>
      <c r="B39" s="176" t="s">
        <v>79</v>
      </c>
      <c r="C39" s="167">
        <f>SUM(C8:C14)</f>
        <v>112</v>
      </c>
      <c r="D39" s="167">
        <f t="shared" ref="D39:F39" si="4">SUM(D8:D14)</f>
        <v>176</v>
      </c>
      <c r="E39" s="167">
        <f t="shared" si="4"/>
        <v>73</v>
      </c>
      <c r="F39" s="167">
        <f t="shared" si="4"/>
        <v>39</v>
      </c>
      <c r="G39" s="24">
        <f>SUM(C39:F39)</f>
        <v>400</v>
      </c>
      <c r="H39" s="240"/>
      <c r="J39" s="25"/>
    </row>
    <row r="40" spans="1:10" s="50" customFormat="1">
      <c r="A40" s="262"/>
      <c r="B40" s="177" t="s">
        <v>80</v>
      </c>
      <c r="C40" s="168">
        <f>SUM(C15:C21)</f>
        <v>67</v>
      </c>
      <c r="D40" s="168">
        <f t="shared" ref="D40:F40" si="5">SUM(D15:D21)</f>
        <v>146</v>
      </c>
      <c r="E40" s="168">
        <f t="shared" si="5"/>
        <v>53</v>
      </c>
      <c r="F40" s="168">
        <f t="shared" si="5"/>
        <v>40</v>
      </c>
      <c r="G40" s="24">
        <f t="shared" ref="G40" si="6">SUM(C40:F40)</f>
        <v>306</v>
      </c>
      <c r="H40" s="84"/>
      <c r="J40" s="27"/>
    </row>
    <row r="41" spans="1:10" s="50" customFormat="1">
      <c r="A41" s="262"/>
      <c r="B41" s="174" t="s">
        <v>81</v>
      </c>
      <c r="C41" s="192">
        <f>SUM(C22:C28)</f>
        <v>59</v>
      </c>
      <c r="D41" s="192">
        <f t="shared" ref="D41:F41" si="7">SUM(D22:D28)</f>
        <v>135</v>
      </c>
      <c r="E41" s="192">
        <f t="shared" si="7"/>
        <v>48</v>
      </c>
      <c r="F41" s="192">
        <f t="shared" si="7"/>
        <v>39</v>
      </c>
      <c r="G41" s="236">
        <f>SUM(C41:F41)</f>
        <v>281</v>
      </c>
      <c r="H41" s="84"/>
      <c r="J41" s="27"/>
    </row>
    <row r="42" spans="1:10" s="82" customFormat="1" ht="15">
      <c r="A42" s="263"/>
      <c r="B42" s="178" t="s">
        <v>44</v>
      </c>
      <c r="C42" s="169">
        <f>SUM(C39:C41)</f>
        <v>238</v>
      </c>
      <c r="D42" s="169">
        <f t="shared" ref="D42:F42" si="8">SUM(D39:D41)</f>
        <v>457</v>
      </c>
      <c r="E42" s="169">
        <f t="shared" si="8"/>
        <v>174</v>
      </c>
      <c r="F42" s="169">
        <f t="shared" si="8"/>
        <v>118</v>
      </c>
      <c r="G42" s="54">
        <f>SUM(C39:F41)</f>
        <v>987</v>
      </c>
      <c r="H42" s="53" t="s">
        <v>45</v>
      </c>
      <c r="J42" s="80"/>
    </row>
    <row r="43" spans="1:10" s="69" customFormat="1">
      <c r="A43" s="264"/>
      <c r="B43" s="83"/>
      <c r="C43" s="235"/>
      <c r="D43" s="235"/>
      <c r="E43" s="235"/>
      <c r="F43" s="235"/>
      <c r="G43" s="83"/>
      <c r="H43" s="83"/>
      <c r="J43" s="83"/>
    </row>
    <row r="44" spans="1:10" s="87" customFormat="1">
      <c r="A44" s="265"/>
      <c r="B44" s="243" t="s">
        <v>82</v>
      </c>
      <c r="C44" s="243"/>
      <c r="D44" s="243"/>
      <c r="E44" s="243"/>
      <c r="F44" s="243"/>
      <c r="G44" s="241"/>
      <c r="H44" s="186"/>
      <c r="J44" s="186"/>
    </row>
    <row r="45" spans="1:10" s="70" customFormat="1" ht="16">
      <c r="A45" s="266"/>
      <c r="B45" s="165" t="s">
        <v>46</v>
      </c>
      <c r="C45" s="166" t="s">
        <v>31</v>
      </c>
      <c r="D45" s="166" t="s">
        <v>32</v>
      </c>
      <c r="E45" s="166" t="s">
        <v>75</v>
      </c>
      <c r="F45" s="166" t="s">
        <v>73</v>
      </c>
      <c r="G45" s="164" t="s">
        <v>47</v>
      </c>
      <c r="H45" s="238"/>
      <c r="J45" s="238"/>
    </row>
    <row r="46" spans="1:10" s="71" customFormat="1">
      <c r="A46" s="261"/>
      <c r="B46" s="176" t="s">
        <v>79</v>
      </c>
      <c r="C46" s="193">
        <f t="shared" ref="C46:F48" si="9">C39/$D$58</f>
        <v>16</v>
      </c>
      <c r="D46" s="193">
        <f t="shared" si="9"/>
        <v>25.142857142857142</v>
      </c>
      <c r="E46" s="193">
        <f t="shared" si="9"/>
        <v>10.428571428571429</v>
      </c>
      <c r="F46" s="193">
        <f t="shared" si="9"/>
        <v>5.5714285714285712</v>
      </c>
      <c r="G46" s="117">
        <f>AVERAGE(C46:F46)</f>
        <v>14.285714285714285</v>
      </c>
      <c r="H46" s="25"/>
      <c r="J46" s="25"/>
    </row>
    <row r="47" spans="1:10" s="50" customFormat="1">
      <c r="A47" s="262"/>
      <c r="B47" s="177" t="s">
        <v>80</v>
      </c>
      <c r="C47" s="194">
        <f t="shared" si="9"/>
        <v>9.5714285714285712</v>
      </c>
      <c r="D47" s="194">
        <f t="shared" si="9"/>
        <v>20.857142857142858</v>
      </c>
      <c r="E47" s="194">
        <f t="shared" si="9"/>
        <v>7.5714285714285712</v>
      </c>
      <c r="F47" s="194">
        <f t="shared" si="9"/>
        <v>5.7142857142857144</v>
      </c>
      <c r="G47" s="117">
        <f t="shared" ref="G47:G49" si="10">AVERAGE(C47:F47)</f>
        <v>10.928571428571429</v>
      </c>
      <c r="H47" s="27"/>
      <c r="J47" s="27"/>
    </row>
    <row r="48" spans="1:10" s="50" customFormat="1">
      <c r="A48" s="262"/>
      <c r="B48" s="174" t="s">
        <v>81</v>
      </c>
      <c r="C48" s="195">
        <f t="shared" si="9"/>
        <v>8.4285714285714288</v>
      </c>
      <c r="D48" s="195">
        <f t="shared" si="9"/>
        <v>19.285714285714285</v>
      </c>
      <c r="E48" s="195">
        <f t="shared" si="9"/>
        <v>6.8571428571428568</v>
      </c>
      <c r="F48" s="195">
        <f t="shared" si="9"/>
        <v>5.5714285714285712</v>
      </c>
      <c r="G48" s="237">
        <f t="shared" si="10"/>
        <v>10.035714285714285</v>
      </c>
      <c r="H48" s="27"/>
      <c r="J48" s="27"/>
    </row>
    <row r="49" spans="1:10" s="82" customFormat="1" ht="15">
      <c r="A49" s="263"/>
      <c r="B49" s="178" t="s">
        <v>48</v>
      </c>
      <c r="C49" s="196">
        <f>AVERAGE(C46:C48)</f>
        <v>11.333333333333334</v>
      </c>
      <c r="D49" s="196">
        <f t="shared" ref="D49:F49" si="11">AVERAGE(D46:D48)</f>
        <v>21.761904761904759</v>
      </c>
      <c r="E49" s="196">
        <f t="shared" si="11"/>
        <v>8.2857142857142865</v>
      </c>
      <c r="F49" s="196">
        <f t="shared" si="11"/>
        <v>5.6190476190476177</v>
      </c>
      <c r="G49" s="117">
        <f t="shared" si="10"/>
        <v>11.75</v>
      </c>
      <c r="H49" s="53" t="s">
        <v>74</v>
      </c>
      <c r="J49" s="80"/>
    </row>
    <row r="50" spans="1:10" s="69" customFormat="1">
      <c r="A50" s="264"/>
      <c r="B50" s="83"/>
      <c r="C50" s="235"/>
      <c r="D50" s="235"/>
      <c r="E50" s="235"/>
      <c r="F50" s="235"/>
      <c r="G50" s="83"/>
      <c r="H50" s="83"/>
      <c r="J50" s="83"/>
    </row>
    <row r="51" spans="1:10" s="87" customFormat="1">
      <c r="A51" s="265"/>
      <c r="B51" s="243" t="s">
        <v>82</v>
      </c>
      <c r="C51" s="243"/>
      <c r="D51" s="243"/>
      <c r="E51" s="243"/>
      <c r="F51" s="243"/>
      <c r="G51" s="186"/>
      <c r="H51" s="186"/>
      <c r="J51" s="186"/>
    </row>
    <row r="52" spans="1:10" s="89" customFormat="1" ht="15">
      <c r="A52" s="266"/>
      <c r="B52" s="175" t="s">
        <v>49</v>
      </c>
      <c r="C52" s="166" t="s">
        <v>31</v>
      </c>
      <c r="D52" s="166" t="s">
        <v>32</v>
      </c>
      <c r="E52" s="166" t="s">
        <v>75</v>
      </c>
      <c r="F52" s="166" t="s">
        <v>73</v>
      </c>
      <c r="G52" s="242"/>
      <c r="H52" s="88"/>
      <c r="J52" s="88"/>
    </row>
    <row r="53" spans="1:10" ht="15" customHeight="1">
      <c r="B53" s="176" t="s">
        <v>79</v>
      </c>
      <c r="C53" s="197">
        <f>(SUMSQ(C8:C14)-C39^2/$D$58)/($D$58-1)</f>
        <v>9.3333333333333339</v>
      </c>
      <c r="D53" s="197">
        <f>(SUMSQ(D8:D14)-D39^2/$D$58)/($D$58-1)</f>
        <v>1.4761904761905196</v>
      </c>
      <c r="E53" s="197">
        <f>(SUMSQ(E8:E14)-E39^2/$D$58)/($D$58-1)</f>
        <v>4.2857142857142776</v>
      </c>
      <c r="F53" s="197">
        <f>(SUMSQ(F8:F14)-F39^2/$D$58)/($D$58-1)</f>
        <v>3.6190476190476204</v>
      </c>
      <c r="G53" s="188">
        <f>AVERAGE(C53:F55)</f>
        <v>4.6904761904761916</v>
      </c>
      <c r="H53" s="153" t="s">
        <v>50</v>
      </c>
      <c r="J53" s="153"/>
    </row>
    <row r="54" spans="1:10" s="92" customFormat="1">
      <c r="A54" s="268"/>
      <c r="B54" s="177" t="s">
        <v>80</v>
      </c>
      <c r="C54" s="198">
        <f>(SUMSQ(C15:C21)-C40^2/$D$58)/($D$58-1)</f>
        <v>1.9523809523809443</v>
      </c>
      <c r="D54" s="198">
        <f>(SUMSQ(D15:D21)-D40^2/$D$58)/($D$58-1)</f>
        <v>3.4761904761904439</v>
      </c>
      <c r="E54" s="198">
        <f>(SUMSQ(E15:E21)-E40^2/$D$58)/($D$58-1)</f>
        <v>5.2857142857142874</v>
      </c>
      <c r="F54" s="198">
        <f>(SUMSQ(F15:F21)-F40^2/$D$58)/($D$58-1)</f>
        <v>5.2380952380952364</v>
      </c>
      <c r="G54" s="189"/>
      <c r="H54" s="187"/>
      <c r="J54" s="187"/>
    </row>
    <row r="55" spans="1:10" s="92" customFormat="1">
      <c r="A55" s="268"/>
      <c r="B55" s="174" t="s">
        <v>81</v>
      </c>
      <c r="C55" s="199">
        <f>(SUMSQ(C22:C28)-C41^2/$D$58)/($D$58-1)</f>
        <v>4.9523809523809534</v>
      </c>
      <c r="D55" s="199">
        <f>(SUMSQ(D22:D28)-D41^2/$D$58)/($D$58-1)</f>
        <v>2.5714285714285929</v>
      </c>
      <c r="E55" s="199">
        <f>(SUMSQ(E22:E28)-E41^2/$D$58)/($D$58-1)</f>
        <v>4.8095238095238058</v>
      </c>
      <c r="F55" s="199">
        <f>(SUMSQ(F22:F28)-F41^2/$D$58)/($D$58-1)</f>
        <v>9.2857142857142865</v>
      </c>
      <c r="G55" s="200"/>
      <c r="H55" s="187"/>
      <c r="J55" s="187"/>
    </row>
    <row r="56" spans="1:10" s="109" customFormat="1">
      <c r="A56" s="269"/>
      <c r="D56" s="43"/>
      <c r="E56" s="43"/>
      <c r="F56" s="43"/>
      <c r="G56" s="43"/>
    </row>
    <row r="57" spans="1:10" s="96" customFormat="1" ht="15">
      <c r="A57" s="270"/>
      <c r="B57" s="222" t="s">
        <v>51</v>
      </c>
      <c r="C57" s="121">
        <f>G42^2/F58</f>
        <v>11597.25</v>
      </c>
      <c r="D57" s="222"/>
      <c r="E57" s="122"/>
    </row>
    <row r="58" spans="1:10" s="70" customFormat="1" ht="14">
      <c r="A58" s="272"/>
      <c r="B58" s="12"/>
      <c r="C58" s="102" t="s">
        <v>33</v>
      </c>
      <c r="D58" s="103">
        <v>7</v>
      </c>
      <c r="E58" s="102" t="s">
        <v>34</v>
      </c>
      <c r="F58" s="103">
        <f>D58*D59*D60</f>
        <v>84</v>
      </c>
    </row>
    <row r="59" spans="1:10" s="71" customFormat="1" ht="15">
      <c r="A59" s="261"/>
      <c r="C59" s="213" t="s">
        <v>35</v>
      </c>
      <c r="D59" s="23">
        <v>4</v>
      </c>
      <c r="E59" s="213" t="s">
        <v>36</v>
      </c>
      <c r="F59" s="23">
        <f>D58*D60</f>
        <v>21</v>
      </c>
    </row>
    <row r="60" spans="1:10" s="50" customFormat="1" ht="15">
      <c r="A60" s="262"/>
      <c r="C60" s="214" t="s">
        <v>37</v>
      </c>
      <c r="D60" s="78">
        <v>3</v>
      </c>
      <c r="E60" s="214" t="s">
        <v>38</v>
      </c>
      <c r="F60" s="78">
        <f>D58*D59</f>
        <v>28</v>
      </c>
    </row>
    <row r="61" spans="1:10" s="112" customFormat="1">
      <c r="A61" s="271"/>
    </row>
    <row r="62" spans="1:10" s="70" customFormat="1" ht="14">
      <c r="A62" s="261"/>
      <c r="B62" s="13" t="s">
        <v>83</v>
      </c>
    </row>
    <row r="63" spans="1:10" s="71" customFormat="1">
      <c r="A63" s="261"/>
      <c r="B63" s="201" t="s">
        <v>84</v>
      </c>
      <c r="C63" s="202">
        <f>SUMSQ(C39:F41)</f>
        <v>106115</v>
      </c>
    </row>
    <row r="64" spans="1:10" s="50" customFormat="1">
      <c r="A64" s="262"/>
      <c r="B64" s="201" t="s">
        <v>85</v>
      </c>
      <c r="C64" s="203">
        <f>SUMSQ(C42:F42)</f>
        <v>309693</v>
      </c>
    </row>
    <row r="65" spans="1:8" s="82" customFormat="1">
      <c r="A65" s="263"/>
      <c r="B65" s="201" t="s">
        <v>88</v>
      </c>
      <c r="C65" s="204">
        <f>SUMSQ(G39:G41)</f>
        <v>332597</v>
      </c>
    </row>
    <row r="66" spans="1:8" s="69" customFormat="1">
      <c r="A66" s="264"/>
      <c r="B66" s="201" t="s">
        <v>89</v>
      </c>
      <c r="C66" s="205">
        <f>SUMSQ(C8:F28)</f>
        <v>15497</v>
      </c>
    </row>
    <row r="67" spans="1:8" s="92" customFormat="1">
      <c r="A67" s="268"/>
      <c r="B67" s="19" t="s">
        <v>86</v>
      </c>
      <c r="C67" s="206">
        <f>G42^2</f>
        <v>974169</v>
      </c>
    </row>
    <row r="68" spans="1:8" s="92" customFormat="1">
      <c r="A68" s="268"/>
      <c r="B68" s="19"/>
      <c r="C68" s="206"/>
    </row>
    <row r="69" spans="1:8" s="71" customFormat="1" ht="14">
      <c r="A69" s="269" t="s">
        <v>29</v>
      </c>
      <c r="B69" s="14" t="s">
        <v>52</v>
      </c>
      <c r="C69" s="15" t="s">
        <v>53</v>
      </c>
      <c r="D69" s="125">
        <v>0.05</v>
      </c>
      <c r="E69" s="126"/>
      <c r="F69" s="213"/>
      <c r="G69" s="23"/>
    </row>
    <row r="70" spans="1:8" s="50" customFormat="1">
      <c r="A70" s="262"/>
      <c r="B70" s="225" t="s">
        <v>54</v>
      </c>
      <c r="C70" s="226" t="s">
        <v>57</v>
      </c>
      <c r="D70" s="226" t="s">
        <v>64</v>
      </c>
      <c r="E70" s="226" t="s">
        <v>55</v>
      </c>
      <c r="F70" s="227" t="s">
        <v>56</v>
      </c>
      <c r="G70" s="228" t="s">
        <v>90</v>
      </c>
      <c r="H70" s="229" t="s">
        <v>91</v>
      </c>
    </row>
    <row r="71" spans="1:8" s="82" customFormat="1">
      <c r="A71" s="263"/>
      <c r="B71" s="54" t="s">
        <v>66</v>
      </c>
      <c r="C71" s="54">
        <f>D59*D60-1</f>
        <v>11</v>
      </c>
      <c r="D71" s="55">
        <f>C63/D58-C57</f>
        <v>3562.0357142857138</v>
      </c>
      <c r="E71" s="55">
        <f>D71/C71</f>
        <v>323.8214285714285</v>
      </c>
      <c r="F71" s="211"/>
      <c r="G71" s="55"/>
      <c r="H71" s="211"/>
    </row>
    <row r="72" spans="1:8" s="69" customFormat="1">
      <c r="A72" s="264"/>
      <c r="B72" s="205" t="s">
        <v>58</v>
      </c>
      <c r="C72" s="56">
        <f>D59-1</f>
        <v>3</v>
      </c>
      <c r="D72" s="7">
        <f>C64/F59-C57</f>
        <v>3150.0357142857138</v>
      </c>
      <c r="E72" s="7">
        <f t="shared" ref="E72:E75" si="12">D72/C72</f>
        <v>1050.0119047619046</v>
      </c>
      <c r="F72" s="216">
        <f>E72/$E$75</f>
        <v>223.86040609137018</v>
      </c>
      <c r="G72" s="7">
        <f>FINV(0.05,C72,$C$75)</f>
        <v>2.7318070370433558</v>
      </c>
      <c r="H72" s="209" t="str">
        <f t="shared" ref="H72:H74" si="13">IF(F72&gt;G72," Reject H0", " Don't reject H0")</f>
        <v xml:space="preserve"> Reject H0</v>
      </c>
    </row>
    <row r="73" spans="1:8" s="87" customFormat="1">
      <c r="A73" s="265"/>
      <c r="B73" s="129" t="s">
        <v>59</v>
      </c>
      <c r="C73" s="34">
        <f>D60-1</f>
        <v>2</v>
      </c>
      <c r="D73" s="57">
        <f>C65/F60-C57</f>
        <v>281.21428571428623</v>
      </c>
      <c r="E73" s="57">
        <f t="shared" si="12"/>
        <v>140.60714285714312</v>
      </c>
      <c r="F73" s="217">
        <f t="shared" ref="F73:F74" si="14">E73/$E$75</f>
        <v>29.9771573604061</v>
      </c>
      <c r="G73" s="7">
        <f t="shared" ref="G73:G74" si="15">FINV(0.05,C73,$C$75)</f>
        <v>3.1239074485933038</v>
      </c>
      <c r="H73" s="33" t="str">
        <f t="shared" si="13"/>
        <v xml:space="preserve"> Reject H0</v>
      </c>
    </row>
    <row r="74" spans="1:8" s="89" customFormat="1">
      <c r="A74" s="266"/>
      <c r="B74" s="2" t="s">
        <v>65</v>
      </c>
      <c r="C74" s="37">
        <f>C72*C73</f>
        <v>6</v>
      </c>
      <c r="D74" s="59">
        <f>D71-(D72+D73)</f>
        <v>130.78571428571377</v>
      </c>
      <c r="E74" s="59">
        <f t="shared" si="12"/>
        <v>21.797619047618962</v>
      </c>
      <c r="F74" s="218">
        <f t="shared" si="14"/>
        <v>4.6472081218273855</v>
      </c>
      <c r="G74" s="7">
        <f t="shared" si="15"/>
        <v>2.2274039750055703</v>
      </c>
      <c r="H74" s="36" t="str">
        <f t="shared" si="13"/>
        <v xml:space="preserve"> Reject H0</v>
      </c>
    </row>
    <row r="75" spans="1:8">
      <c r="B75" s="61" t="s">
        <v>70</v>
      </c>
      <c r="C75" s="61">
        <f>D59*D60*(D58-1)</f>
        <v>72</v>
      </c>
      <c r="D75" s="62">
        <f>C66-C63/D58</f>
        <v>337.71428571428623</v>
      </c>
      <c r="E75" s="62">
        <f t="shared" si="12"/>
        <v>4.6904761904761978</v>
      </c>
      <c r="F75" s="219"/>
      <c r="G75" s="64"/>
    </row>
    <row r="76" spans="1:8" s="92" customFormat="1">
      <c r="A76" s="268"/>
      <c r="B76" s="130" t="s">
        <v>71</v>
      </c>
      <c r="C76" s="130">
        <f>C71+C75</f>
        <v>83</v>
      </c>
      <c r="D76" s="131">
        <f>D71+D75</f>
        <v>3899.75</v>
      </c>
      <c r="E76" s="131"/>
      <c r="F76" s="132"/>
      <c r="G76" s="130"/>
    </row>
    <row r="77" spans="1:8" s="109" customFormat="1">
      <c r="A77" s="269"/>
    </row>
    <row r="78" spans="1:8" s="70" customFormat="1" ht="14">
      <c r="A78" s="270" t="s">
        <v>30</v>
      </c>
      <c r="B78" s="13" t="s">
        <v>92</v>
      </c>
    </row>
    <row r="79" spans="1:8" s="71" customFormat="1">
      <c r="A79" s="261"/>
      <c r="B79" s="213" t="s">
        <v>93</v>
      </c>
      <c r="C79" s="133">
        <v>0.95</v>
      </c>
    </row>
    <row r="80" spans="1:8" s="50" customFormat="1">
      <c r="A80" s="262"/>
      <c r="B80" s="214"/>
      <c r="C80" s="134"/>
    </row>
    <row r="81" spans="1:8" s="82" customFormat="1" ht="15">
      <c r="A81" s="263"/>
      <c r="B81" s="81" t="s">
        <v>94</v>
      </c>
      <c r="E81" s="81" t="s">
        <v>95</v>
      </c>
    </row>
    <row r="82" spans="1:8" s="69" customFormat="1">
      <c r="A82" s="264"/>
      <c r="B82" s="216" t="s">
        <v>68</v>
      </c>
      <c r="C82" s="10">
        <f>SQRT(E75/D58)</f>
        <v>0.81857683036529039</v>
      </c>
      <c r="E82" s="216" t="s">
        <v>68</v>
      </c>
      <c r="F82" s="10">
        <f>SQRT(E75/F60)</f>
        <v>0.40928841518264519</v>
      </c>
    </row>
    <row r="83" spans="1:8" s="87" customFormat="1">
      <c r="A83" s="265"/>
      <c r="B83" s="217" t="s">
        <v>61</v>
      </c>
      <c r="C83" s="135">
        <f>TINV(1-C79,C75)</f>
        <v>1.9934635390445274</v>
      </c>
      <c r="E83" s="217" t="s">
        <v>61</v>
      </c>
      <c r="F83" s="135">
        <f>TINV(1-C79,C75)</f>
        <v>1.9934635390445274</v>
      </c>
    </row>
    <row r="84" spans="1:8" s="89" customFormat="1">
      <c r="A84" s="266"/>
      <c r="B84" s="218" t="s">
        <v>69</v>
      </c>
      <c r="C84" s="123">
        <f>C82*C83</f>
        <v>1.6318030652398436</v>
      </c>
      <c r="E84" s="218" t="s">
        <v>69</v>
      </c>
      <c r="F84" s="123">
        <f>F82*F83</f>
        <v>0.81590153261992182</v>
      </c>
    </row>
    <row r="86" spans="1:8" s="92" customFormat="1" ht="15">
      <c r="A86" s="268"/>
      <c r="B86" s="132" t="s">
        <v>96</v>
      </c>
      <c r="E86" s="132" t="s">
        <v>97</v>
      </c>
    </row>
    <row r="87" spans="1:8" s="109" customFormat="1">
      <c r="A87" s="269"/>
      <c r="B87" s="221" t="s">
        <v>68</v>
      </c>
      <c r="C87" s="136">
        <f>SQRT(E75/F59)</f>
        <v>0.47260555336379101</v>
      </c>
      <c r="E87" s="221" t="s">
        <v>68</v>
      </c>
      <c r="F87" s="136">
        <f>SQRT(E75/F58)</f>
        <v>0.2363027766818955</v>
      </c>
    </row>
    <row r="88" spans="1:8" s="96" customFormat="1">
      <c r="A88" s="270"/>
      <c r="B88" s="222" t="s">
        <v>61</v>
      </c>
      <c r="C88" s="121">
        <f>TINV(1-C79,C75)</f>
        <v>1.9934635390445274</v>
      </c>
      <c r="E88" s="222" t="s">
        <v>61</v>
      </c>
      <c r="F88" s="121">
        <f>TINV(1-C79,C75)</f>
        <v>1.9934635390445274</v>
      </c>
    </row>
    <row r="89" spans="1:8" s="112" customFormat="1">
      <c r="A89" s="271"/>
      <c r="B89" s="223" t="s">
        <v>69</v>
      </c>
      <c r="C89" s="137">
        <f>C87*C88</f>
        <v>0.94212193898068008</v>
      </c>
      <c r="E89" s="223" t="s">
        <v>69</v>
      </c>
      <c r="F89" s="137">
        <f>F87*F88</f>
        <v>0.47106096949034004</v>
      </c>
    </row>
    <row r="90" spans="1:8" s="71" customFormat="1">
      <c r="A90" s="261"/>
    </row>
    <row r="91" spans="1:8" s="50" customFormat="1" ht="35" customHeight="1">
      <c r="A91" s="262"/>
      <c r="B91" s="245" t="s">
        <v>98</v>
      </c>
      <c r="C91" s="245"/>
      <c r="D91" s="245"/>
      <c r="E91" s="245"/>
      <c r="F91" s="245"/>
      <c r="G91" s="245"/>
      <c r="H91" s="212"/>
    </row>
    <row r="92" spans="1:8" s="82" customFormat="1">
      <c r="A92" s="263"/>
    </row>
    <row r="93" spans="1:8" s="74" customFormat="1">
      <c r="A93" s="264"/>
      <c r="B93" s="1" t="s">
        <v>99</v>
      </c>
      <c r="C93" s="139">
        <v>0.02</v>
      </c>
    </row>
    <row r="94" spans="1:8" s="71" customFormat="1" ht="15">
      <c r="A94" s="261"/>
      <c r="B94" s="213" t="s">
        <v>100</v>
      </c>
      <c r="C94" s="213" t="s">
        <v>101</v>
      </c>
      <c r="D94" s="213" t="s">
        <v>102</v>
      </c>
      <c r="E94" s="213" t="s">
        <v>103</v>
      </c>
      <c r="F94" s="213" t="s">
        <v>104</v>
      </c>
      <c r="G94" s="213" t="s">
        <v>105</v>
      </c>
    </row>
    <row r="95" spans="1:8" s="50" customFormat="1" ht="15">
      <c r="A95" s="262"/>
      <c r="B95" s="214" t="s">
        <v>106</v>
      </c>
      <c r="C95" s="203">
        <f>D58-1</f>
        <v>6</v>
      </c>
      <c r="D95" s="214">
        <f>C53</f>
        <v>9.3333333333333339</v>
      </c>
      <c r="E95" s="214">
        <f>IF(D95/D96&gt;1,D95/D96,D96/D95)</f>
        <v>2.5789473684210451</v>
      </c>
      <c r="F95" s="214">
        <f>IF(D95/D96&gt;1,FINV(C93/2,C95,C96),FINV(C93/2,C96,C95))</f>
        <v>3.0883798327881271</v>
      </c>
      <c r="G95" s="210" t="str">
        <f t="shared" ref="G95" si="16">IF(E95&gt;F95," Reject H0", " Don't reject H0")</f>
        <v xml:space="preserve"> Don't reject H0</v>
      </c>
    </row>
    <row r="96" spans="1:8" s="82" customFormat="1">
      <c r="A96" s="263"/>
      <c r="B96" s="215" t="s">
        <v>107</v>
      </c>
      <c r="C96" s="204">
        <f>C75-C95</f>
        <v>66</v>
      </c>
      <c r="D96" s="215">
        <f>AVERAGE(C55,D53,D55,E53,E55)</f>
        <v>3.6190476190476297</v>
      </c>
      <c r="E96" s="215"/>
      <c r="F96" s="215"/>
      <c r="G96" s="215"/>
    </row>
    <row r="97" spans="1:7" s="69" customFormat="1">
      <c r="A97" s="264"/>
    </row>
    <row r="98" spans="1:7" s="87" customFormat="1">
      <c r="A98" s="265"/>
    </row>
    <row r="99" spans="1:7" s="89" customFormat="1">
      <c r="A99" s="266"/>
    </row>
    <row r="100" spans="1:7" s="70" customFormat="1" ht="14">
      <c r="A100" s="273" t="s">
        <v>0</v>
      </c>
      <c r="C100" s="257" t="s">
        <v>1</v>
      </c>
      <c r="D100" s="257"/>
      <c r="E100" s="257"/>
      <c r="F100" s="257"/>
    </row>
    <row r="101" spans="1:7" s="70" customFormat="1" ht="14">
      <c r="A101" s="102"/>
      <c r="B101" s="12"/>
      <c r="C101" s="102" t="s">
        <v>33</v>
      </c>
      <c r="D101" s="103">
        <v>5</v>
      </c>
      <c r="E101" s="102" t="s">
        <v>34</v>
      </c>
      <c r="F101" s="103">
        <f>D101*D102*D103</f>
        <v>30</v>
      </c>
    </row>
    <row r="102" spans="1:7" s="71" customFormat="1" ht="15">
      <c r="A102" s="261"/>
      <c r="C102" s="213" t="s">
        <v>35</v>
      </c>
      <c r="D102" s="23">
        <v>3</v>
      </c>
      <c r="E102" s="213" t="s">
        <v>36</v>
      </c>
      <c r="F102" s="23">
        <f>D101*D103</f>
        <v>10</v>
      </c>
    </row>
    <row r="103" spans="1:7" s="50" customFormat="1" ht="15">
      <c r="A103" s="262"/>
      <c r="C103" s="214" t="s">
        <v>37</v>
      </c>
      <c r="D103" s="78">
        <v>2</v>
      </c>
      <c r="E103" s="214" t="s">
        <v>38</v>
      </c>
      <c r="F103" s="78">
        <f>D101*D102</f>
        <v>15</v>
      </c>
    </row>
    <row r="104" spans="1:7" s="82" customFormat="1">
      <c r="A104" s="263"/>
      <c r="C104" s="215"/>
      <c r="D104" s="85"/>
      <c r="E104" s="215"/>
      <c r="F104" s="85"/>
    </row>
    <row r="105" spans="1:7" s="69" customFormat="1">
      <c r="A105" s="264"/>
      <c r="C105" s="258" t="s">
        <v>2</v>
      </c>
      <c r="D105" s="258"/>
      <c r="E105" s="258"/>
      <c r="F105" s="258"/>
    </row>
    <row r="106" spans="1:7" s="70" customFormat="1" ht="15">
      <c r="A106" s="273"/>
      <c r="B106" s="12"/>
      <c r="C106" s="102" t="s">
        <v>3</v>
      </c>
      <c r="D106" s="103" t="s">
        <v>4</v>
      </c>
      <c r="E106" s="102" t="s">
        <v>34</v>
      </c>
      <c r="F106" s="103">
        <f ca="1">G128</f>
        <v>16</v>
      </c>
    </row>
    <row r="107" spans="1:7" s="71" customFormat="1" ht="15">
      <c r="A107" s="261"/>
      <c r="C107" s="213" t="s">
        <v>35</v>
      </c>
      <c r="D107" s="23">
        <v>3</v>
      </c>
      <c r="E107" s="213" t="s">
        <v>5</v>
      </c>
      <c r="F107" s="23" t="s">
        <v>4</v>
      </c>
    </row>
    <row r="108" spans="1:7" s="50" customFormat="1" ht="15">
      <c r="A108" s="262"/>
      <c r="C108" s="214" t="s">
        <v>37</v>
      </c>
      <c r="D108" s="78">
        <v>2</v>
      </c>
      <c r="E108" s="214" t="s">
        <v>6</v>
      </c>
      <c r="F108" s="78" t="s">
        <v>4</v>
      </c>
    </row>
    <row r="109" spans="1:7" s="74" customFormat="1" ht="15">
      <c r="A109" s="232"/>
      <c r="B109" s="72"/>
      <c r="C109" s="72"/>
      <c r="D109" s="1" t="s">
        <v>39</v>
      </c>
      <c r="E109" s="73">
        <v>1</v>
      </c>
      <c r="F109" s="73"/>
      <c r="G109" s="73"/>
    </row>
    <row r="110" spans="1:7" s="77" customFormat="1" ht="16">
      <c r="A110" s="261"/>
      <c r="B110" s="75"/>
      <c r="C110" s="19" t="s">
        <v>40</v>
      </c>
      <c r="D110" s="20">
        <v>10</v>
      </c>
      <c r="E110" s="20">
        <v>9</v>
      </c>
      <c r="F110" s="20">
        <v>15</v>
      </c>
      <c r="G110" s="76"/>
    </row>
    <row r="111" spans="1:7" s="71" customFormat="1">
      <c r="A111" s="261"/>
      <c r="B111" s="75"/>
      <c r="C111" s="75"/>
      <c r="D111" s="24">
        <v>6</v>
      </c>
      <c r="E111" s="24">
        <v>5</v>
      </c>
      <c r="F111" s="24">
        <v>3</v>
      </c>
      <c r="G111" s="75"/>
    </row>
    <row r="112" spans="1:7" s="50" customFormat="1" ht="15">
      <c r="A112" s="262"/>
      <c r="B112" s="214"/>
      <c r="C112" s="78"/>
      <c r="D112" s="214"/>
      <c r="E112" s="78"/>
      <c r="F112" s="27"/>
      <c r="G112" s="79" t="s">
        <v>7</v>
      </c>
    </row>
    <row r="113" spans="1:8" s="82" customFormat="1" ht="15">
      <c r="A113" s="263"/>
      <c r="B113" s="80"/>
      <c r="C113" s="80"/>
      <c r="D113" s="244" t="s">
        <v>67</v>
      </c>
      <c r="E113" s="244"/>
      <c r="F113" s="244"/>
      <c r="G113" s="81" t="s">
        <v>8</v>
      </c>
    </row>
    <row r="114" spans="1:8" s="70" customFormat="1" ht="16">
      <c r="A114" s="264"/>
      <c r="B114" s="83"/>
      <c r="C114" s="12" t="s">
        <v>9</v>
      </c>
      <c r="D114" s="208" t="s">
        <v>10</v>
      </c>
      <c r="E114" s="208" t="s">
        <v>11</v>
      </c>
      <c r="F114" s="208" t="s">
        <v>12</v>
      </c>
      <c r="G114" s="94" t="s">
        <v>13</v>
      </c>
    </row>
    <row r="115" spans="1:8" s="71" customFormat="1">
      <c r="A115" s="261"/>
      <c r="B115" s="246" t="s">
        <v>62</v>
      </c>
      <c r="C115" s="246" t="s">
        <v>63</v>
      </c>
      <c r="D115" s="24">
        <f ca="1">ROUND(NORMINV(RAND(),$D$110,$E$109),0)</f>
        <v>10</v>
      </c>
      <c r="E115" s="24">
        <f ca="1">ROUND(NORMINV(RAND(),$E$110,$E$109),0)</f>
        <v>9</v>
      </c>
      <c r="F115" s="24">
        <f t="shared" ref="F115:F120" ca="1" si="17">ROUND(NORMINV(RAND(),$F$110,$E$109),0)</f>
        <v>17</v>
      </c>
      <c r="G115" s="93"/>
    </row>
    <row r="116" spans="1:8" s="50" customFormat="1">
      <c r="A116" s="262"/>
      <c r="B116" s="247"/>
      <c r="C116" s="247"/>
      <c r="D116" s="104">
        <f ca="1">ROUND(NORMINV(RAND(),$D$110,$E$109),0)</f>
        <v>10</v>
      </c>
      <c r="E116" s="104">
        <f ca="1">ROUND(NORMINV(RAND(),$E$110,$E$109),0)</f>
        <v>7</v>
      </c>
      <c r="F116" s="104">
        <f t="shared" ca="1" si="17"/>
        <v>14</v>
      </c>
      <c r="G116" s="79"/>
    </row>
    <row r="117" spans="1:8" s="82" customFormat="1">
      <c r="A117" s="263"/>
      <c r="B117" s="248"/>
      <c r="C117" s="248"/>
      <c r="D117" s="54"/>
      <c r="E117" s="54"/>
      <c r="F117" s="54">
        <f t="shared" ca="1" si="17"/>
        <v>15</v>
      </c>
      <c r="G117" s="141">
        <f ca="1">SUM(D115:F120)</f>
        <v>129</v>
      </c>
    </row>
    <row r="118" spans="1:8" s="69" customFormat="1">
      <c r="A118" s="264"/>
      <c r="B118" s="249"/>
      <c r="C118" s="249"/>
      <c r="D118" s="18"/>
      <c r="E118" s="18"/>
      <c r="F118" s="18">
        <f t="shared" ca="1" si="17"/>
        <v>16</v>
      </c>
      <c r="G118" s="5">
        <f ca="1">COUNT(D115:F120)</f>
        <v>10</v>
      </c>
    </row>
    <row r="119" spans="1:8" s="87" customFormat="1">
      <c r="A119" s="265"/>
      <c r="B119" s="250"/>
      <c r="C119" s="250"/>
      <c r="D119" s="105"/>
      <c r="E119" s="105"/>
      <c r="F119" s="105">
        <f t="shared" ca="1" si="17"/>
        <v>17</v>
      </c>
      <c r="G119" s="142">
        <f ca="1">G117^2/G118</f>
        <v>1664.1</v>
      </c>
    </row>
    <row r="120" spans="1:8" s="89" customFormat="1">
      <c r="A120" s="266"/>
      <c r="B120" s="251"/>
      <c r="C120" s="251"/>
      <c r="D120" s="16"/>
      <c r="E120" s="16"/>
      <c r="F120" s="16">
        <f t="shared" ca="1" si="17"/>
        <v>14</v>
      </c>
      <c r="G120" s="123"/>
    </row>
    <row r="121" spans="1:8">
      <c r="B121" s="252"/>
      <c r="C121" s="252" t="s">
        <v>14</v>
      </c>
      <c r="D121" s="61">
        <f ca="1">ROUND(NORMINV(RAND(),$D$111,$E$109),0)</f>
        <v>6</v>
      </c>
      <c r="E121" s="61">
        <f ca="1">ROUND(NORMINV(RAND(),$E$111,$E$109),0)</f>
        <v>5</v>
      </c>
      <c r="F121" s="61">
        <f ca="1">ROUND(NORMINV(RAND(),$F$111,$E$109),0)</f>
        <v>2</v>
      </c>
      <c r="G121" s="124"/>
    </row>
    <row r="122" spans="1:8" s="92" customFormat="1">
      <c r="A122" s="268"/>
      <c r="B122" s="253"/>
      <c r="C122" s="253"/>
      <c r="D122" s="106">
        <f ca="1">ROUND(NORMINV(RAND(),$D$111,$E$109),0)</f>
        <v>4</v>
      </c>
      <c r="E122" s="106">
        <f ca="1">ROUND(NORMINV(RAND(),$E$111,$E$109),0)</f>
        <v>5</v>
      </c>
      <c r="F122" s="106">
        <f ca="1">ROUND(NORMINV(RAND(),$F$111,$E$109),0)</f>
        <v>3</v>
      </c>
      <c r="G122" s="132"/>
    </row>
    <row r="123" spans="1:8" s="109" customFormat="1">
      <c r="A123" s="269"/>
      <c r="B123" s="254"/>
      <c r="C123" s="254"/>
      <c r="D123" s="108"/>
      <c r="E123" s="108"/>
      <c r="F123" s="108"/>
      <c r="G123" s="143">
        <f ca="1">SUM(D121:F126)</f>
        <v>25</v>
      </c>
    </row>
    <row r="124" spans="1:8" s="96" customFormat="1">
      <c r="A124" s="270"/>
      <c r="B124" s="255"/>
      <c r="C124" s="255"/>
      <c r="D124" s="110"/>
      <c r="E124" s="110"/>
      <c r="F124" s="110"/>
      <c r="G124" s="122">
        <f ca="1">COUNT(D121:F126)</f>
        <v>6</v>
      </c>
    </row>
    <row r="125" spans="1:8" s="112" customFormat="1">
      <c r="A125" s="271"/>
      <c r="B125" s="256"/>
      <c r="C125" s="256"/>
      <c r="D125" s="111"/>
      <c r="E125" s="111"/>
      <c r="F125" s="111"/>
      <c r="G125" s="144">
        <f ca="1">G123^2/G124</f>
        <v>104.16666666666667</v>
      </c>
    </row>
    <row r="126" spans="1:8" s="71" customFormat="1">
      <c r="A126" s="261"/>
      <c r="B126" s="246"/>
      <c r="C126" s="246"/>
      <c r="D126" s="24"/>
      <c r="E126" s="24"/>
      <c r="F126" s="24"/>
      <c r="G126" s="93"/>
    </row>
    <row r="127" spans="1:8" s="50" customFormat="1" ht="15">
      <c r="A127" s="262"/>
      <c r="B127" s="214"/>
      <c r="C127" s="214" t="s">
        <v>15</v>
      </c>
      <c r="D127" s="145">
        <f ca="1">SUM(D115:D126)</f>
        <v>30</v>
      </c>
      <c r="E127" s="145">
        <f t="shared" ref="E127:F127" ca="1" si="18">SUM(E115:E126)</f>
        <v>26</v>
      </c>
      <c r="F127" s="145">
        <f t="shared" ca="1" si="18"/>
        <v>98</v>
      </c>
      <c r="G127" s="72">
        <f ca="1">SUM(D127:F127)</f>
        <v>154</v>
      </c>
      <c r="H127" s="84" t="s">
        <v>16</v>
      </c>
    </row>
    <row r="128" spans="1:8" s="82" customFormat="1" ht="15">
      <c r="A128" s="263"/>
      <c r="B128" s="215"/>
      <c r="C128" s="215" t="s">
        <v>17</v>
      </c>
      <c r="D128" s="54">
        <f ca="1">COUNT(D115:D126)</f>
        <v>4</v>
      </c>
      <c r="E128" s="54">
        <f t="shared" ref="E128:F128" ca="1" si="19">COUNT(E115:E126)</f>
        <v>4</v>
      </c>
      <c r="F128" s="54">
        <f t="shared" ca="1" si="19"/>
        <v>8</v>
      </c>
      <c r="G128" s="85">
        <f ca="1">SUM(D128:F128)</f>
        <v>16</v>
      </c>
      <c r="H128" s="53" t="s">
        <v>18</v>
      </c>
    </row>
    <row r="129" spans="1:8" s="69" customFormat="1" ht="15">
      <c r="A129" s="264"/>
      <c r="B129" s="216"/>
      <c r="C129" s="216" t="s">
        <v>19</v>
      </c>
      <c r="D129" s="146">
        <f ca="1">D127^2/D128</f>
        <v>225</v>
      </c>
      <c r="E129" s="146">
        <f t="shared" ref="E129:F129" ca="1" si="20">E127^2/E128</f>
        <v>169</v>
      </c>
      <c r="F129" s="146">
        <f t="shared" ca="1" si="20"/>
        <v>1200.5</v>
      </c>
      <c r="G129" s="147">
        <f ca="1">G127^2/G128</f>
        <v>1482.25</v>
      </c>
      <c r="H129" s="148" t="s">
        <v>20</v>
      </c>
    </row>
    <row r="130" spans="1:8" s="87" customFormat="1">
      <c r="A130" s="265"/>
      <c r="B130" s="217"/>
      <c r="C130" s="217"/>
      <c r="D130" s="86"/>
      <c r="E130" s="86"/>
      <c r="F130" s="86"/>
      <c r="G130" s="142"/>
      <c r="H130" s="149"/>
    </row>
    <row r="131" spans="1:8" s="89" customFormat="1" ht="15">
      <c r="A131" s="266"/>
      <c r="B131" s="218"/>
      <c r="C131" s="218"/>
      <c r="D131" s="88"/>
      <c r="E131" s="36" t="s">
        <v>21</v>
      </c>
      <c r="G131" s="150"/>
      <c r="H131" s="151"/>
    </row>
    <row r="132" spans="1:8" ht="15">
      <c r="B132" s="219"/>
      <c r="C132" s="219"/>
      <c r="E132" s="62" t="s">
        <v>22</v>
      </c>
      <c r="G132" s="152"/>
      <c r="H132" s="153"/>
    </row>
    <row r="133" spans="1:8" s="74" customFormat="1" ht="15">
      <c r="A133" s="268"/>
      <c r="B133" s="220"/>
      <c r="C133" s="220"/>
      <c r="D133" s="92"/>
      <c r="E133" s="120" t="s">
        <v>23</v>
      </c>
      <c r="F133" s="8"/>
      <c r="G133" s="73"/>
      <c r="H133" s="154"/>
    </row>
    <row r="134" spans="1:8" s="71" customFormat="1">
      <c r="A134" s="261"/>
      <c r="B134" s="25"/>
      <c r="C134" s="25"/>
      <c r="D134" s="260" t="s">
        <v>67</v>
      </c>
      <c r="E134" s="260"/>
      <c r="F134" s="260"/>
      <c r="G134" s="93"/>
    </row>
    <row r="135" spans="1:8" s="70" customFormat="1" ht="14">
      <c r="A135" s="262"/>
      <c r="B135" s="27"/>
      <c r="C135" s="12" t="s">
        <v>24</v>
      </c>
      <c r="D135" s="208" t="s">
        <v>10</v>
      </c>
      <c r="E135" s="208" t="s">
        <v>11</v>
      </c>
      <c r="F135" s="208" t="s">
        <v>12</v>
      </c>
      <c r="G135" s="94"/>
    </row>
    <row r="136" spans="1:8" s="71" customFormat="1">
      <c r="A136" s="261"/>
      <c r="B136" s="213"/>
      <c r="C136" s="213"/>
      <c r="D136" s="95">
        <f ca="1">SUM(D115:D120)</f>
        <v>20</v>
      </c>
      <c r="E136" s="95">
        <f ca="1">SUM(E115:E120)</f>
        <v>16</v>
      </c>
      <c r="F136" s="95">
        <f ca="1">SUM(F115:F120)</f>
        <v>93</v>
      </c>
      <c r="G136" s="75"/>
      <c r="H136" s="155"/>
    </row>
    <row r="137" spans="1:8" s="50" customFormat="1">
      <c r="A137" s="262"/>
      <c r="B137" s="214"/>
      <c r="C137" s="214" t="s">
        <v>63</v>
      </c>
      <c r="D137" s="104">
        <f ca="1">COUNT(D115:D120)</f>
        <v>2</v>
      </c>
      <c r="E137" s="104">
        <f ca="1">COUNT(E115:E120)</f>
        <v>2</v>
      </c>
      <c r="F137" s="104">
        <f ca="1">COUNT(F115:F120)</f>
        <v>6</v>
      </c>
      <c r="G137" s="72"/>
      <c r="H137" s="156"/>
    </row>
    <row r="138" spans="1:8" s="82" customFormat="1">
      <c r="A138" s="263"/>
      <c r="B138" s="215"/>
      <c r="C138" s="215"/>
      <c r="D138" s="3">
        <f ca="1">D136^2/D137</f>
        <v>200</v>
      </c>
      <c r="E138" s="3">
        <f t="shared" ref="E138:F138" ca="1" si="21">E136^2/E137</f>
        <v>128</v>
      </c>
      <c r="F138" s="3">
        <f t="shared" ca="1" si="21"/>
        <v>1441.5</v>
      </c>
      <c r="G138" s="141"/>
      <c r="H138" s="157"/>
    </row>
    <row r="139" spans="1:8" s="69" customFormat="1">
      <c r="A139" s="264"/>
      <c r="B139" s="216"/>
      <c r="C139" s="216"/>
      <c r="D139" s="146">
        <f ca="1">SUM(D121:D126)</f>
        <v>10</v>
      </c>
      <c r="E139" s="146">
        <f ca="1">SUM(E121:E126)</f>
        <v>10</v>
      </c>
      <c r="F139" s="146">
        <f ca="1">SUM(F121:F126)</f>
        <v>5</v>
      </c>
      <c r="G139" s="147"/>
      <c r="H139" s="148"/>
    </row>
    <row r="140" spans="1:8" s="87" customFormat="1">
      <c r="A140" s="265"/>
      <c r="B140" s="217"/>
      <c r="C140" s="217" t="s">
        <v>14</v>
      </c>
      <c r="D140" s="105">
        <f ca="1">COUNT(D121:D126)</f>
        <v>2</v>
      </c>
      <c r="E140" s="105">
        <f ca="1">COUNT(E121:E126)</f>
        <v>2</v>
      </c>
      <c r="F140" s="105">
        <f ca="1">COUNT(F121:F126)</f>
        <v>2</v>
      </c>
      <c r="G140" s="142"/>
      <c r="H140" s="149"/>
    </row>
    <row r="141" spans="1:8" s="89" customFormat="1">
      <c r="A141" s="266"/>
      <c r="B141" s="218"/>
      <c r="C141" s="218"/>
      <c r="D141" s="158">
        <f t="shared" ref="D141:F141" ca="1" si="22">D139^2/D140</f>
        <v>50</v>
      </c>
      <c r="E141" s="158">
        <f t="shared" ca="1" si="22"/>
        <v>50</v>
      </c>
      <c r="F141" s="158">
        <f t="shared" ca="1" si="22"/>
        <v>12.5</v>
      </c>
      <c r="G141" s="150"/>
      <c r="H141" s="151"/>
    </row>
    <row r="142" spans="1:8">
      <c r="B142" s="219"/>
      <c r="C142" s="219"/>
      <c r="D142" s="159"/>
      <c r="E142" s="159"/>
      <c r="F142" s="159"/>
      <c r="G142" s="152"/>
      <c r="H142" s="153"/>
    </row>
    <row r="143" spans="1:8" s="92" customFormat="1">
      <c r="A143" s="268"/>
      <c r="D143" s="259" t="s">
        <v>67</v>
      </c>
      <c r="E143" s="259"/>
      <c r="F143" s="259"/>
      <c r="H143" s="160"/>
    </row>
    <row r="144" spans="1:8" s="70" customFormat="1" ht="16">
      <c r="A144" s="269"/>
      <c r="B144" s="109"/>
      <c r="C144" s="12" t="s">
        <v>46</v>
      </c>
      <c r="D144" s="208" t="s">
        <v>10</v>
      </c>
      <c r="E144" s="208" t="s">
        <v>11</v>
      </c>
      <c r="F144" s="208" t="s">
        <v>12</v>
      </c>
      <c r="G144" s="208" t="s">
        <v>47</v>
      </c>
      <c r="H144" s="114"/>
    </row>
    <row r="145" spans="1:8" s="71" customFormat="1">
      <c r="A145" s="261"/>
      <c r="B145" s="246" t="s">
        <v>62</v>
      </c>
      <c r="C145" s="213" t="s">
        <v>63</v>
      </c>
      <c r="D145" s="117">
        <f ca="1">D136/D137</f>
        <v>10</v>
      </c>
      <c r="E145" s="117">
        <f ca="1">E136/E137</f>
        <v>8</v>
      </c>
      <c r="F145" s="117">
        <f ca="1">F136/F137</f>
        <v>15.5</v>
      </c>
      <c r="G145" s="95">
        <f ca="1">G117/G118</f>
        <v>12.9</v>
      </c>
      <c r="H145" s="115"/>
    </row>
    <row r="146" spans="1:8" s="50" customFormat="1">
      <c r="A146" s="262"/>
      <c r="B146" s="247"/>
      <c r="C146" s="214" t="s">
        <v>14</v>
      </c>
      <c r="D146" s="118">
        <f ca="1">D139/D140</f>
        <v>5</v>
      </c>
      <c r="E146" s="118">
        <f ca="1">E139/E140</f>
        <v>5</v>
      </c>
      <c r="F146" s="118">
        <f ca="1">F139/F140</f>
        <v>2.5</v>
      </c>
      <c r="G146" s="145">
        <f ca="1">G123/G124</f>
        <v>4.166666666666667</v>
      </c>
      <c r="H146" s="52"/>
    </row>
    <row r="147" spans="1:8" s="82" customFormat="1" ht="15">
      <c r="A147" s="263"/>
      <c r="C147" s="215" t="s">
        <v>48</v>
      </c>
      <c r="D147" s="3">
        <f ca="1">D127/D128</f>
        <v>7.5</v>
      </c>
      <c r="E147" s="3">
        <f t="shared" ref="E147:F147" ca="1" si="23">E127/E128</f>
        <v>6.5</v>
      </c>
      <c r="F147" s="3">
        <f t="shared" ca="1" si="23"/>
        <v>12.25</v>
      </c>
      <c r="G147" s="3">
        <f ca="1">G127/G128</f>
        <v>9.625</v>
      </c>
      <c r="H147" s="53" t="s">
        <v>60</v>
      </c>
    </row>
    <row r="148" spans="1:8" s="69" customFormat="1">
      <c r="A148" s="264"/>
      <c r="D148" s="209"/>
      <c r="E148" s="209"/>
      <c r="F148" s="209"/>
      <c r="G148" s="209"/>
    </row>
    <row r="149" spans="1:8" s="87" customFormat="1">
      <c r="A149" s="265"/>
      <c r="D149" s="33" t="s">
        <v>67</v>
      </c>
      <c r="E149" s="33"/>
      <c r="F149" s="33"/>
      <c r="G149" s="116"/>
    </row>
    <row r="150" spans="1:8" s="89" customFormat="1" ht="15">
      <c r="A150" s="266"/>
      <c r="C150" s="218" t="s">
        <v>49</v>
      </c>
      <c r="D150" s="36" t="s">
        <v>10</v>
      </c>
      <c r="E150" s="36" t="s">
        <v>11</v>
      </c>
      <c r="F150" s="36" t="s">
        <v>12</v>
      </c>
      <c r="G150" s="119"/>
    </row>
    <row r="151" spans="1:8" ht="15" customHeight="1">
      <c r="B151" s="252" t="s">
        <v>62</v>
      </c>
      <c r="C151" s="219" t="s">
        <v>63</v>
      </c>
      <c r="D151" s="62">
        <f ca="1">SUMSQ(D115:D120)-D138</f>
        <v>0</v>
      </c>
      <c r="E151" s="62">
        <f ca="1">SUMSQ(E115:E120)-E138</f>
        <v>2</v>
      </c>
      <c r="F151" s="62">
        <f ca="1">SUMSQ(F115:F120)-F138</f>
        <v>9.5</v>
      </c>
      <c r="G151" s="39"/>
    </row>
    <row r="152" spans="1:8" s="92" customFormat="1">
      <c r="A152" s="268"/>
      <c r="B152" s="253"/>
      <c r="C152" s="220" t="s">
        <v>14</v>
      </c>
      <c r="D152" s="120">
        <f ca="1">SUMSQ(D121:D126)-D141</f>
        <v>2</v>
      </c>
      <c r="E152" s="120">
        <f ca="1">SUMSQ(E121:E126)-E141</f>
        <v>0</v>
      </c>
      <c r="F152" s="120">
        <f ca="1">SUMSQ(F121:F126)-F141</f>
        <v>0.5</v>
      </c>
    </row>
    <row r="153" spans="1:8" s="109" customFormat="1">
      <c r="A153" s="269"/>
      <c r="D153" s="43"/>
      <c r="E153" s="43"/>
      <c r="F153" s="43"/>
    </row>
    <row r="154" spans="1:8" s="96" customFormat="1">
      <c r="A154" s="270"/>
      <c r="D154" s="46"/>
      <c r="E154" s="46"/>
      <c r="F154" s="46"/>
    </row>
    <row r="155" spans="1:8" s="70" customFormat="1" ht="14">
      <c r="A155" s="271"/>
      <c r="B155" s="13" t="s">
        <v>25</v>
      </c>
      <c r="C155" s="94" t="s">
        <v>64</v>
      </c>
      <c r="D155" s="70" t="s">
        <v>57</v>
      </c>
      <c r="E155" s="70" t="s">
        <v>55</v>
      </c>
    </row>
    <row r="156" spans="1:8" s="71" customFormat="1">
      <c r="A156" s="261"/>
      <c r="B156" s="224" t="s">
        <v>66</v>
      </c>
      <c r="C156" s="95">
        <f ca="1">SUM(D138:F138,D141:F141)-G129</f>
        <v>399.75</v>
      </c>
      <c r="D156" s="24">
        <f>6-1</f>
        <v>5</v>
      </c>
    </row>
    <row r="157" spans="1:8" s="50" customFormat="1">
      <c r="A157" s="262"/>
      <c r="B157" s="214" t="s">
        <v>26</v>
      </c>
      <c r="C157" s="97">
        <f ca="1">SUM(D129:F129)-G129</f>
        <v>112.25</v>
      </c>
      <c r="D157" s="98">
        <v>2</v>
      </c>
      <c r="E157" s="161">
        <f ca="1">C157/D157</f>
        <v>56.125</v>
      </c>
    </row>
    <row r="158" spans="1:8" s="82" customFormat="1">
      <c r="A158" s="263"/>
      <c r="B158" s="215" t="s">
        <v>27</v>
      </c>
      <c r="C158" s="99">
        <f ca="1">(G119+G125)-G129</f>
        <v>286.01666666666665</v>
      </c>
      <c r="D158" s="100">
        <v>1</v>
      </c>
      <c r="E158" s="162">
        <f t="shared" ref="E158:E159" ca="1" si="24">C158/D158</f>
        <v>286.01666666666665</v>
      </c>
    </row>
    <row r="159" spans="1:8" s="69" customFormat="1">
      <c r="A159" s="264"/>
      <c r="B159" s="216" t="s">
        <v>65</v>
      </c>
      <c r="C159" s="101">
        <f ca="1">C156-(C157+C158)</f>
        <v>1.4833333333333485</v>
      </c>
      <c r="D159" s="56">
        <v>1</v>
      </c>
      <c r="E159" s="163">
        <f t="shared" ca="1" si="24"/>
        <v>1.4833333333333485</v>
      </c>
    </row>
    <row r="160" spans="1:8" s="87" customFormat="1">
      <c r="A160" s="265"/>
      <c r="B160" s="33" t="s">
        <v>70</v>
      </c>
      <c r="C160" s="86">
        <f ca="1">SUMSQ(D115:F126)-SUM(D138:F138,D141:F141)</f>
        <v>14</v>
      </c>
      <c r="D160" s="105">
        <f ca="1">G128-6</f>
        <v>10</v>
      </c>
      <c r="E160" s="86">
        <f ca="1">C160/D160</f>
        <v>1.4</v>
      </c>
    </row>
    <row r="161" spans="1:1" s="89" customFormat="1">
      <c r="A161" s="266"/>
    </row>
    <row r="163" spans="1:1" s="89" customFormat="1">
      <c r="A163" s="266"/>
    </row>
    <row r="169" spans="1:1" s="92" customFormat="1">
      <c r="A169" s="268"/>
    </row>
    <row r="172" spans="1:1" s="109" customFormat="1">
      <c r="A172" s="269"/>
    </row>
    <row r="175" spans="1:1" s="96" customFormat="1">
      <c r="A175" s="270"/>
    </row>
    <row r="176" spans="1:1" s="112" customFormat="1">
      <c r="A176" s="271"/>
    </row>
    <row r="179" spans="1:1" s="71" customFormat="1">
      <c r="A179" s="261"/>
    </row>
    <row r="181" spans="1:1" s="50" customFormat="1">
      <c r="A181" s="262"/>
    </row>
    <row r="190" spans="1:1" s="82" customFormat="1">
      <c r="A190" s="263"/>
    </row>
    <row r="199" spans="1:1" s="69" customFormat="1">
      <c r="A199" s="264"/>
    </row>
    <row r="202" spans="1:1" s="87" customFormat="1">
      <c r="A202" s="265"/>
    </row>
    <row r="207" spans="1:1" s="89" customFormat="1">
      <c r="A207" s="266"/>
    </row>
    <row r="216" spans="1:1" s="92" customFormat="1">
      <c r="A216" s="268"/>
    </row>
    <row r="221" spans="1:1" s="109" customFormat="1">
      <c r="A221" s="269"/>
    </row>
    <row r="222" spans="1:1" s="96" customFormat="1">
      <c r="A222" s="270"/>
    </row>
    <row r="223" spans="1:1" s="112" customFormat="1">
      <c r="A223" s="271"/>
    </row>
    <row r="224" spans="1:1" s="71" customFormat="1">
      <c r="A224" s="261"/>
    </row>
    <row r="226" spans="1:1" s="50" customFormat="1">
      <c r="A226" s="262"/>
    </row>
    <row r="229" spans="1:1" s="82" customFormat="1">
      <c r="A229" s="263"/>
    </row>
    <row r="247" spans="1:1" s="69" customFormat="1">
      <c r="A247" s="264"/>
    </row>
    <row r="251" spans="1:1" s="87" customFormat="1">
      <c r="A251" s="265"/>
    </row>
    <row r="254" spans="1:1" s="89" customFormat="1">
      <c r="A254" s="266"/>
    </row>
    <row r="261" spans="1:1" s="92" customFormat="1">
      <c r="A261" s="268"/>
    </row>
    <row r="262" spans="1:1" s="109" customFormat="1">
      <c r="A262" s="269"/>
    </row>
    <row r="266" spans="1:1" s="96" customFormat="1">
      <c r="A266" s="270"/>
    </row>
    <row r="268" spans="1:1" s="112" customFormat="1">
      <c r="A268" s="271"/>
    </row>
    <row r="277" spans="1:1" s="71" customFormat="1">
      <c r="A277" s="261"/>
    </row>
    <row r="286" spans="1:1" s="50" customFormat="1">
      <c r="A286" s="262"/>
    </row>
    <row r="289" spans="1:1" s="82" customFormat="1">
      <c r="A289" s="263"/>
    </row>
    <row r="294" spans="1:1" s="69" customFormat="1">
      <c r="A294" s="264"/>
    </row>
    <row r="301" spans="1:1" s="87" customFormat="1">
      <c r="A301" s="265"/>
    </row>
    <row r="311" spans="1:1" s="89" customFormat="1">
      <c r="A311" s="266"/>
    </row>
    <row r="313" spans="1:1" s="92" customFormat="1">
      <c r="A313" s="268"/>
    </row>
    <row r="314" spans="1:1" s="109" customFormat="1">
      <c r="A314" s="269"/>
    </row>
    <row r="317" spans="1:1" s="96" customFormat="1">
      <c r="A317" s="270"/>
    </row>
    <row r="318" spans="1:1" s="112" customFormat="1">
      <c r="A318" s="271"/>
    </row>
    <row r="319" spans="1:1" s="71" customFormat="1">
      <c r="A319" s="261"/>
    </row>
    <row r="320" spans="1:1" s="50" customFormat="1">
      <c r="A320" s="262"/>
    </row>
    <row r="321" spans="1:1" s="82" customFormat="1">
      <c r="A321" s="263"/>
    </row>
    <row r="323" spans="1:1" s="69" customFormat="1">
      <c r="A323" s="264"/>
    </row>
    <row r="324" spans="1:1" s="87" customFormat="1">
      <c r="A324" s="265"/>
    </row>
    <row r="325" spans="1:1" s="89" customFormat="1">
      <c r="A325" s="266"/>
    </row>
    <row r="339" spans="1:1" s="92" customFormat="1">
      <c r="A339" s="268"/>
    </row>
    <row r="340" spans="1:1" s="109" customFormat="1">
      <c r="A340" s="269"/>
    </row>
    <row r="342" spans="1:1" s="96" customFormat="1">
      <c r="A342" s="270"/>
    </row>
    <row r="343" spans="1:1" s="112" customFormat="1">
      <c r="A343" s="271"/>
    </row>
    <row r="344" spans="1:1" s="71" customFormat="1">
      <c r="A344" s="261"/>
    </row>
    <row r="346" spans="1:1" s="50" customFormat="1">
      <c r="A346" s="262"/>
    </row>
    <row r="355" spans="1:1" s="82" customFormat="1">
      <c r="A355" s="263"/>
    </row>
    <row r="358" spans="1:1" s="69" customFormat="1">
      <c r="A358" s="264"/>
    </row>
    <row r="361" spans="1:1" s="87" customFormat="1">
      <c r="A361" s="265"/>
    </row>
    <row r="366" spans="1:1" s="89" customFormat="1">
      <c r="A366" s="266"/>
    </row>
  </sheetData>
  <mergeCells count="16">
    <mergeCell ref="B91:G91"/>
    <mergeCell ref="B6:F6"/>
    <mergeCell ref="B30:F30"/>
    <mergeCell ref="B37:F37"/>
    <mergeCell ref="B44:F44"/>
    <mergeCell ref="B51:F51"/>
    <mergeCell ref="D134:F134"/>
    <mergeCell ref="D143:F143"/>
    <mergeCell ref="B145:B146"/>
    <mergeCell ref="B151:B152"/>
    <mergeCell ref="C100:F100"/>
    <mergeCell ref="C105:F105"/>
    <mergeCell ref="D113:F113"/>
    <mergeCell ref="B115:B126"/>
    <mergeCell ref="C115:C120"/>
    <mergeCell ref="C121:C126"/>
  </mergeCells>
  <phoneticPr fontId="23" type="noConversion"/>
  <pageMargins left="0.75" right="0.75" top="1" bottom="1" header="0.5" footer="0.5"/>
  <pageSetup orientation="portrait" horizontalDpi="4294967292" verticalDpi="4294967292"/>
  <extLst>
    <ext xmlns:mx="http://schemas.microsoft.com/office/mac/excel/2008/main" uri="http://schemas.microsoft.com/office/mac/excel/2008/main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Exam 3.flex</vt:lpstr>
      <vt:lpstr>Exam 3.fixed</vt:lpstr>
    </vt:vector>
  </TitlesOfParts>
  <Company>University of Washington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Geoffrey Loftus</dc:creator>
  <cp:lastModifiedBy>Geoffrey Loftus</cp:lastModifiedBy>
  <dcterms:created xsi:type="dcterms:W3CDTF">2010-11-24T16:37:07Z</dcterms:created>
  <dcterms:modified xsi:type="dcterms:W3CDTF">2011-04-27T22:20:31Z</dcterms:modified>
</cp:coreProperties>
</file>