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0" yWindow="0" windowWidth="17440" windowHeight="16060" tabRatio="779"/>
  </bookViews>
  <sheets>
    <sheet name="Chapter 10" sheetId="11" r:id="rId1"/>
  </sheet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4" i="11" l="1"/>
  <c r="C265" i="11"/>
  <c r="C267" i="11"/>
  <c r="D264" i="11"/>
  <c r="D265" i="11"/>
  <c r="D267" i="11"/>
  <c r="C271" i="11"/>
  <c r="C270" i="11"/>
  <c r="C10" i="11"/>
  <c r="C13" i="11"/>
  <c r="C14" i="11"/>
  <c r="C15" i="11"/>
  <c r="C16" i="11"/>
  <c r="C18" i="11"/>
  <c r="H56" i="11"/>
  <c r="H57" i="11"/>
  <c r="H59" i="11"/>
  <c r="H60" i="11"/>
  <c r="H61" i="11"/>
  <c r="H65" i="11"/>
  <c r="E48" i="11"/>
  <c r="E49" i="11"/>
  <c r="E50" i="11"/>
  <c r="E51" i="11"/>
  <c r="E52" i="11"/>
  <c r="E53" i="11"/>
  <c r="E54" i="11"/>
  <c r="E55" i="11"/>
  <c r="E56" i="11"/>
  <c r="E57" i="11"/>
  <c r="E58" i="11"/>
  <c r="E60" i="11"/>
  <c r="E61" i="11"/>
  <c r="E62" i="11"/>
  <c r="E66" i="11"/>
  <c r="D57" i="11"/>
  <c r="D58" i="11"/>
  <c r="D60" i="11"/>
  <c r="D61" i="11"/>
  <c r="D62" i="11"/>
  <c r="D66" i="11"/>
  <c r="C57" i="11"/>
  <c r="C58" i="11"/>
  <c r="C60" i="11"/>
  <c r="C61" i="11"/>
  <c r="C62" i="11"/>
  <c r="C66" i="11"/>
  <c r="E104" i="11"/>
  <c r="E107" i="11"/>
  <c r="E131" i="11"/>
  <c r="E103" i="11"/>
  <c r="E106" i="11"/>
  <c r="E108" i="11"/>
  <c r="E128" i="11"/>
  <c r="E105" i="11"/>
  <c r="E130" i="11"/>
  <c r="E124" i="11"/>
  <c r="E112" i="11"/>
  <c r="E113" i="11"/>
  <c r="E114" i="11"/>
  <c r="E116" i="11"/>
  <c r="D103" i="11"/>
  <c r="D104" i="11"/>
  <c r="D106" i="11"/>
  <c r="D107" i="11"/>
  <c r="D108" i="11"/>
  <c r="D112" i="11"/>
  <c r="D113" i="11"/>
  <c r="D114" i="11"/>
  <c r="D105" i="11"/>
  <c r="D116" i="11"/>
  <c r="C103" i="11"/>
  <c r="C104" i="11"/>
  <c r="C106" i="11"/>
  <c r="C107" i="11"/>
  <c r="C108" i="11"/>
  <c r="C112" i="11"/>
  <c r="C113" i="11"/>
  <c r="C114" i="11"/>
  <c r="C105" i="11"/>
  <c r="C116" i="11"/>
  <c r="E115" i="11"/>
  <c r="D115" i="11"/>
  <c r="C115" i="11"/>
  <c r="J48" i="11"/>
  <c r="J49" i="11"/>
  <c r="J50" i="11"/>
  <c r="J51" i="11"/>
  <c r="J52" i="11"/>
  <c r="J53" i="11"/>
  <c r="J54" i="11"/>
  <c r="J55" i="11"/>
  <c r="J57" i="11"/>
  <c r="J60" i="11"/>
  <c r="J84" i="11"/>
  <c r="J56" i="11"/>
  <c r="J59" i="11"/>
  <c r="J61" i="11"/>
  <c r="J81" i="11"/>
  <c r="J58" i="11"/>
  <c r="J83" i="11"/>
  <c r="J77" i="11"/>
  <c r="E85" i="11"/>
  <c r="E59" i="11"/>
  <c r="E82" i="11"/>
  <c r="E84" i="11"/>
  <c r="E78" i="11"/>
  <c r="J65" i="11"/>
  <c r="J66" i="11"/>
  <c r="J67" i="11"/>
  <c r="J69" i="11"/>
  <c r="I56" i="11"/>
  <c r="I57" i="11"/>
  <c r="I59" i="11"/>
  <c r="I60" i="11"/>
  <c r="I61" i="11"/>
  <c r="I65" i="11"/>
  <c r="I66" i="11"/>
  <c r="I67" i="11"/>
  <c r="I58" i="11"/>
  <c r="I69" i="11"/>
  <c r="H66" i="11"/>
  <c r="H67" i="11"/>
  <c r="H58" i="11"/>
  <c r="H69" i="11"/>
  <c r="J68" i="11"/>
  <c r="I68" i="11"/>
  <c r="H68" i="11"/>
  <c r="E67" i="11"/>
  <c r="E68" i="11"/>
  <c r="E70" i="11"/>
  <c r="E69" i="11"/>
  <c r="D67" i="11"/>
  <c r="D68" i="11"/>
  <c r="D59" i="11"/>
  <c r="D70" i="11"/>
  <c r="D69" i="11"/>
  <c r="C59" i="11"/>
  <c r="C67" i="11"/>
  <c r="C68" i="11"/>
  <c r="C70" i="11"/>
  <c r="C69" i="11"/>
  <c r="J85" i="11"/>
  <c r="C12" i="11"/>
  <c r="C35" i="11"/>
  <c r="C36" i="11"/>
  <c r="C38" i="11"/>
  <c r="C39" i="11"/>
  <c r="C40" i="11"/>
  <c r="C30" i="11"/>
  <c r="C21" i="11"/>
  <c r="C22" i="11"/>
  <c r="C23" i="11"/>
  <c r="C25" i="11"/>
  <c r="C24" i="11"/>
  <c r="C17" i="11"/>
  <c r="C324" i="11"/>
  <c r="C325" i="11"/>
  <c r="C326" i="11"/>
  <c r="C327" i="11"/>
  <c r="C328" i="11"/>
  <c r="C329" i="11"/>
  <c r="C369" i="11"/>
  <c r="C370" i="11"/>
  <c r="C371" i="11"/>
  <c r="C372" i="11"/>
  <c r="C374" i="11"/>
  <c r="C373" i="11"/>
  <c r="D369" i="11"/>
  <c r="D325" i="11"/>
  <c r="D328" i="11"/>
  <c r="C332" i="11"/>
  <c r="C364" i="11"/>
  <c r="D324" i="11"/>
  <c r="D326" i="11"/>
  <c r="D327" i="11"/>
  <c r="C333" i="11"/>
  <c r="C345" i="11"/>
  <c r="C361" i="11"/>
  <c r="C363" i="11"/>
  <c r="C346" i="11"/>
  <c r="C347" i="11"/>
  <c r="C349" i="11"/>
  <c r="C348" i="11"/>
  <c r="D337" i="11"/>
  <c r="C338" i="11"/>
  <c r="D338" i="11"/>
  <c r="D339" i="11"/>
  <c r="D341" i="11"/>
  <c r="C337" i="11"/>
  <c r="C339" i="11"/>
  <c r="C341" i="11"/>
  <c r="D340" i="11"/>
  <c r="C340" i="11"/>
  <c r="D143" i="11"/>
  <c r="D144" i="11"/>
  <c r="D145" i="11"/>
  <c r="D146" i="11"/>
  <c r="D147" i="11"/>
  <c r="D188" i="11"/>
  <c r="D189" i="11"/>
  <c r="D190" i="11"/>
  <c r="D191" i="11"/>
  <c r="D193" i="11"/>
  <c r="C143" i="11"/>
  <c r="C144" i="11"/>
  <c r="C145" i="11"/>
  <c r="C146" i="11"/>
  <c r="C147" i="11"/>
  <c r="C188" i="11"/>
  <c r="C189" i="11"/>
  <c r="C190" i="11"/>
  <c r="C191" i="11"/>
  <c r="C193" i="11"/>
  <c r="D192" i="11"/>
  <c r="C192" i="11"/>
  <c r="C149" i="11"/>
  <c r="C150" i="11"/>
  <c r="C151" i="11"/>
  <c r="C152" i="11"/>
  <c r="C180" i="11"/>
  <c r="C182" i="11"/>
  <c r="C183" i="11"/>
  <c r="C184" i="11"/>
  <c r="C164" i="11"/>
  <c r="C165" i="11"/>
  <c r="C166" i="11"/>
  <c r="C168" i="11"/>
  <c r="C167" i="11"/>
  <c r="D156" i="11"/>
  <c r="D157" i="11"/>
  <c r="D158" i="11"/>
  <c r="D160" i="11"/>
  <c r="C156" i="11"/>
  <c r="C157" i="11"/>
  <c r="C158" i="11"/>
  <c r="C160" i="11"/>
  <c r="D159" i="11"/>
  <c r="C159" i="11"/>
  <c r="D148" i="11"/>
  <c r="C148" i="11"/>
  <c r="D568" i="11"/>
  <c r="D569" i="11"/>
  <c r="D571" i="11"/>
  <c r="D572" i="11"/>
  <c r="D570" i="11"/>
  <c r="C568" i="11"/>
  <c r="C569" i="11"/>
  <c r="C571" i="11"/>
  <c r="C570" i="11"/>
  <c r="C572" i="11"/>
  <c r="C613" i="11"/>
  <c r="C614" i="11"/>
  <c r="C615" i="11"/>
  <c r="C616" i="11"/>
  <c r="C618" i="11"/>
  <c r="C617" i="11"/>
  <c r="C574" i="11"/>
  <c r="C575" i="11"/>
  <c r="C576" i="11"/>
  <c r="C577" i="11"/>
  <c r="C605" i="11"/>
  <c r="C607" i="11"/>
  <c r="C608" i="11"/>
  <c r="C609" i="11"/>
  <c r="C589" i="11"/>
  <c r="C590" i="11"/>
  <c r="C591" i="11"/>
  <c r="C593" i="11"/>
  <c r="C592" i="11"/>
  <c r="D581" i="11"/>
  <c r="D582" i="11"/>
  <c r="D583" i="11"/>
  <c r="D585" i="11"/>
  <c r="C581" i="11"/>
  <c r="C582" i="11"/>
  <c r="C583" i="11"/>
  <c r="C585" i="11"/>
  <c r="D584" i="11"/>
  <c r="C584" i="11"/>
  <c r="C573" i="11"/>
  <c r="D387" i="11"/>
  <c r="D388" i="11"/>
  <c r="D390" i="11"/>
  <c r="D391" i="11"/>
  <c r="D392" i="11"/>
  <c r="D389" i="11"/>
  <c r="C387" i="11"/>
  <c r="C388" i="11"/>
  <c r="C390" i="11"/>
  <c r="C389" i="11"/>
  <c r="C391" i="11"/>
  <c r="C392" i="11"/>
  <c r="C432" i="11"/>
  <c r="C433" i="11"/>
  <c r="C434" i="11"/>
  <c r="C435" i="11"/>
  <c r="C437" i="11"/>
  <c r="C436" i="11"/>
  <c r="D432" i="11"/>
  <c r="C395" i="11"/>
  <c r="C427" i="11"/>
  <c r="C396" i="11"/>
  <c r="C408" i="11"/>
  <c r="C424" i="11"/>
  <c r="C426" i="11"/>
  <c r="C409" i="11"/>
  <c r="C410" i="11"/>
  <c r="C412" i="11"/>
  <c r="C411" i="11"/>
  <c r="D400" i="11"/>
  <c r="C401" i="11"/>
  <c r="D401" i="11"/>
  <c r="D402" i="11"/>
  <c r="D404" i="11"/>
  <c r="C400" i="11"/>
  <c r="C402" i="11"/>
  <c r="C404" i="11"/>
  <c r="D403" i="11"/>
  <c r="C403" i="11"/>
  <c r="D309" i="11"/>
  <c r="C268" i="11"/>
  <c r="C269" i="11"/>
  <c r="C309" i="11"/>
  <c r="C310" i="11"/>
  <c r="C311" i="11"/>
  <c r="C312" i="11"/>
  <c r="C266" i="11"/>
  <c r="C314" i="11"/>
  <c r="C313" i="11"/>
  <c r="D268" i="11"/>
  <c r="C272" i="11"/>
  <c r="C304" i="11"/>
  <c r="D266" i="11"/>
  <c r="C273" i="11"/>
  <c r="C285" i="11"/>
  <c r="C301" i="11"/>
  <c r="C303" i="11"/>
  <c r="C286" i="11"/>
  <c r="C287" i="11"/>
  <c r="C289" i="11"/>
  <c r="C288" i="11"/>
  <c r="D277" i="11"/>
  <c r="C278" i="11"/>
  <c r="D278" i="11"/>
  <c r="D279" i="11"/>
  <c r="D281" i="11"/>
  <c r="D280" i="11"/>
  <c r="C277" i="11"/>
  <c r="C279" i="11"/>
  <c r="C281" i="11"/>
  <c r="C280" i="11"/>
  <c r="C450" i="11"/>
  <c r="C453" i="11"/>
  <c r="D450" i="11"/>
  <c r="D453" i="11"/>
  <c r="C457" i="11"/>
  <c r="C489" i="11"/>
  <c r="C510" i="11"/>
  <c r="D510" i="11"/>
  <c r="C511" i="11"/>
  <c r="D511" i="11"/>
  <c r="C512" i="11"/>
  <c r="D512" i="11"/>
  <c r="C513" i="11"/>
  <c r="D513" i="11"/>
  <c r="C517" i="11"/>
  <c r="C514" i="11"/>
  <c r="D514" i="11"/>
  <c r="C518" i="11"/>
  <c r="C519" i="11"/>
  <c r="C523" i="11"/>
  <c r="C524" i="11"/>
  <c r="C525" i="11"/>
  <c r="C555" i="11"/>
  <c r="C556" i="11"/>
  <c r="C557" i="11"/>
  <c r="C558" i="11"/>
  <c r="D523" i="11"/>
  <c r="D524" i="11"/>
  <c r="D525" i="11"/>
  <c r="C515" i="11"/>
  <c r="C516" i="11"/>
  <c r="C526" i="11"/>
  <c r="D526" i="11"/>
  <c r="C527" i="11"/>
  <c r="D527" i="11"/>
  <c r="C531" i="11"/>
  <c r="C532" i="11"/>
  <c r="C533" i="11"/>
  <c r="C534" i="11"/>
  <c r="C535" i="11"/>
  <c r="C547" i="11"/>
  <c r="C549" i="11"/>
  <c r="C550" i="11"/>
  <c r="C551" i="11"/>
  <c r="C559" i="11"/>
  <c r="C560" i="11"/>
  <c r="D449" i="11"/>
  <c r="D451" i="11"/>
  <c r="D452" i="11"/>
  <c r="D494" i="11"/>
  <c r="D495" i="11"/>
  <c r="D496" i="11"/>
  <c r="D497" i="11"/>
  <c r="D499" i="11"/>
  <c r="C449" i="11"/>
  <c r="C451" i="11"/>
  <c r="C452" i="11"/>
  <c r="C494" i="11"/>
  <c r="C495" i="11"/>
  <c r="C496" i="11"/>
  <c r="C497" i="11"/>
  <c r="C499" i="11"/>
  <c r="D498" i="11"/>
  <c r="C498" i="11"/>
  <c r="C455" i="11"/>
  <c r="C456" i="11"/>
  <c r="C458" i="11"/>
  <c r="C486" i="11"/>
  <c r="C488" i="11"/>
  <c r="C490" i="11"/>
  <c r="C470" i="11"/>
  <c r="C471" i="11"/>
  <c r="C472" i="11"/>
  <c r="C474" i="11"/>
  <c r="C473" i="11"/>
  <c r="D462" i="11"/>
  <c r="D463" i="11"/>
  <c r="D464" i="11"/>
  <c r="D466" i="11"/>
  <c r="C462" i="11"/>
  <c r="C463" i="11"/>
  <c r="C464" i="11"/>
  <c r="C466" i="11"/>
  <c r="D465" i="11"/>
  <c r="C465" i="11"/>
  <c r="D454" i="11"/>
  <c r="C454" i="11"/>
  <c r="D204" i="11"/>
  <c r="D205" i="11"/>
  <c r="D206" i="11"/>
  <c r="D207" i="11"/>
  <c r="D208" i="11"/>
  <c r="D249" i="11"/>
  <c r="D250" i="11"/>
  <c r="D251" i="11"/>
  <c r="D252" i="11"/>
  <c r="D254" i="11"/>
  <c r="C204" i="11"/>
  <c r="C205" i="11"/>
  <c r="C206" i="11"/>
  <c r="C207" i="11"/>
  <c r="C208" i="11"/>
  <c r="C249" i="11"/>
  <c r="C250" i="11"/>
  <c r="C251" i="11"/>
  <c r="C252" i="11"/>
  <c r="C254" i="11"/>
  <c r="D253" i="11"/>
  <c r="C253" i="11"/>
  <c r="C210" i="11"/>
  <c r="C211" i="11"/>
  <c r="C212" i="11"/>
  <c r="C213" i="11"/>
  <c r="C241" i="11"/>
  <c r="C243" i="11"/>
  <c r="C244" i="11"/>
  <c r="C245" i="11"/>
  <c r="C225" i="11"/>
  <c r="C226" i="11"/>
  <c r="C227" i="11"/>
  <c r="C229" i="11"/>
  <c r="C228" i="11"/>
  <c r="D217" i="11"/>
  <c r="D218" i="11"/>
  <c r="D219" i="11"/>
  <c r="D221" i="11"/>
  <c r="C217" i="11"/>
  <c r="C218" i="11"/>
  <c r="C219" i="11"/>
  <c r="C221" i="11"/>
  <c r="D220" i="11"/>
  <c r="C220" i="11"/>
  <c r="D209" i="11"/>
  <c r="C209" i="11"/>
</calcChain>
</file>

<file path=xl/sharedStrings.xml><?xml version="1.0" encoding="utf-8"?>
<sst xmlns="http://schemas.openxmlformats.org/spreadsheetml/2006/main" count="561" uniqueCount="273">
  <si>
    <t>b.</t>
    <phoneticPr fontId="4" type="noConversion"/>
  </si>
  <si>
    <t>Male weights</t>
    <phoneticPr fontId="4" type="noConversion"/>
  </si>
  <si>
    <r>
      <t>SS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  <phoneticPr fontId="4" type="noConversion"/>
  </si>
  <si>
    <t>Criterion t(2Q)</t>
    <phoneticPr fontId="4" type="noConversion"/>
  </si>
  <si>
    <t xml:space="preserve">Upper limit = </t>
    <phoneticPr fontId="4" type="noConversion"/>
  </si>
  <si>
    <r>
      <t>a</t>
    </r>
    <r>
      <rPr>
        <sz val="10"/>
        <rFont val="Verdana"/>
      </rPr>
      <t xml:space="preserve"> = </t>
    </r>
    <phoneticPr fontId="4" type="noConversion"/>
  </si>
  <si>
    <t xml:space="preserve">Obt t = </t>
    <phoneticPr fontId="4" type="noConversion"/>
  </si>
  <si>
    <t>Therefore</t>
    <phoneticPr fontId="4" type="noConversion"/>
  </si>
  <si>
    <t xml:space="preserve">Confidence: </t>
    <phoneticPr fontId="4" type="noConversion"/>
  </si>
  <si>
    <t>CI = ±</t>
    <phoneticPr fontId="4" type="noConversion"/>
  </si>
  <si>
    <t xml:space="preserve">Upper limit = </t>
    <phoneticPr fontId="4" type="noConversion"/>
  </si>
  <si>
    <t xml:space="preserve">Lower limit = </t>
    <phoneticPr fontId="4" type="noConversion"/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</si>
  <si>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(M</t>
    </r>
    <r>
      <rPr>
        <vertAlign val="subscript"/>
        <sz val="10"/>
        <rFont val="Verdana"/>
      </rPr>
      <t>2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1</t>
    </r>
    <r>
      <rPr>
        <sz val="10"/>
        <rFont val="Verdana"/>
      </rPr>
      <t>) is distributed with...</t>
    </r>
    <phoneticPr fontId="4" type="noConversion"/>
  </si>
  <si>
    <r>
      <t>m</t>
    </r>
    <r>
      <rPr>
        <vertAlign val="subscript"/>
        <sz val="10"/>
        <rFont val="Verdana"/>
      </rPr>
      <t>M2-M1</t>
    </r>
    <r>
      <rPr>
        <sz val="10"/>
        <rFont val="Verdana"/>
      </rPr>
      <t xml:space="preserve"> = </t>
    </r>
    <phoneticPr fontId="4" type="noConversion"/>
  </si>
  <si>
    <t>Therefore</t>
    <phoneticPr fontId="4" type="noConversion"/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</si>
  <si>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Mj</t>
    </r>
    <r>
      <rPr>
        <sz val="10"/>
        <rFont val="Verdana"/>
      </rPr>
      <t xml:space="preserve"> = </t>
    </r>
    <phoneticPr fontId="4" type="noConversion"/>
  </si>
  <si>
    <t>Criterion t(2Q)</t>
    <phoneticPr fontId="4" type="noConversion"/>
  </si>
  <si>
    <t>CI = ±</t>
    <phoneticPr fontId="4" type="noConversion"/>
  </si>
  <si>
    <t xml:space="preserve">Upper limit = </t>
    <phoneticPr fontId="4" type="noConversion"/>
  </si>
  <si>
    <t xml:space="preserve">Lower limit = </t>
    <phoneticPr fontId="4" type="noConversion"/>
  </si>
  <si>
    <t>Problem 8</t>
    <phoneticPr fontId="4" type="noConversion"/>
  </si>
  <si>
    <r>
      <t>don't reject H</t>
    </r>
    <r>
      <rPr>
        <vertAlign val="subscript"/>
        <sz val="11"/>
        <rFont val="Verdana"/>
      </rPr>
      <t>0</t>
    </r>
    <phoneticPr fontId="4" type="noConversion"/>
  </si>
  <si>
    <t xml:space="preserve">Confidence: </t>
    <phoneticPr fontId="4" type="noConversion"/>
  </si>
  <si>
    <t xml:space="preserve">df (total = </t>
    <phoneticPr fontId="4" type="noConversion"/>
  </si>
  <si>
    <r>
      <t>est</t>
    </r>
    <r>
      <rPr>
        <vertAlign val="superscript"/>
        <sz val="10"/>
        <rFont val="Verdana"/>
      </rPr>
      <t>2</t>
    </r>
    <r>
      <rPr>
        <sz val="10"/>
        <rFont val="Symbol"/>
      </rPr>
      <t>s</t>
    </r>
    <r>
      <rPr>
        <sz val="10"/>
        <rFont val="Verdana"/>
      </rPr>
      <t xml:space="preserve"> (HOV) = </t>
    </r>
    <phoneticPr fontId="4" type="noConversion"/>
  </si>
  <si>
    <t>b.</t>
    <phoneticPr fontId="4" type="noConversion"/>
  </si>
  <si>
    <t>Hypothesis testing...</t>
    <phoneticPr fontId="4" type="noConversion"/>
  </si>
  <si>
    <t xml:space="preserve">Obt t = </t>
    <phoneticPr fontId="4" type="noConversion"/>
  </si>
  <si>
    <t>Therefore</t>
    <phoneticPr fontId="4" type="noConversion"/>
  </si>
  <si>
    <t>Criterion t(2Q)</t>
    <phoneticPr fontId="4" type="noConversion"/>
  </si>
  <si>
    <t>CI = ±</t>
    <phoneticPr fontId="4" type="noConversion"/>
  </si>
  <si>
    <t xml:space="preserve">Upper limit = </t>
    <phoneticPr fontId="4" type="noConversion"/>
  </si>
  <si>
    <t xml:space="preserve">Lower limit = </t>
    <phoneticPr fontId="4" type="noConversion"/>
  </si>
  <si>
    <t>CI around mean difference</t>
    <phoneticPr fontId="4" type="noConversion"/>
  </si>
  <si>
    <t xml:space="preserve">Confidence: </t>
    <phoneticPr fontId="4" type="noConversion"/>
  </si>
  <si>
    <r>
      <t>m</t>
    </r>
    <r>
      <rPr>
        <vertAlign val="subscript"/>
        <sz val="10"/>
        <rFont val="Verdana"/>
      </rPr>
      <t>M1-M2</t>
    </r>
    <r>
      <rPr>
        <sz val="10"/>
        <rFont val="Verdana"/>
      </rPr>
      <t xml:space="preserve"> = </t>
    </r>
    <phoneticPr fontId="4" type="noConversion"/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</si>
  <si>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M1-M2</t>
    </r>
    <r>
      <rPr>
        <sz val="10"/>
        <rFont val="Verdana"/>
      </rPr>
      <t xml:space="preserve"> = </t>
    </r>
    <phoneticPr fontId="4" type="noConversion"/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</si>
  <si>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Mj</t>
    </r>
    <r>
      <rPr>
        <sz val="10"/>
        <rFont val="Verdana"/>
      </rPr>
      <t xml:space="preserve"> = </t>
    </r>
    <phoneticPr fontId="4" type="noConversion"/>
  </si>
  <si>
    <t>Criterion t(2Q)</t>
    <phoneticPr fontId="4" type="noConversion"/>
  </si>
  <si>
    <t>CI = ±</t>
    <phoneticPr fontId="4" type="noConversion"/>
  </si>
  <si>
    <t xml:space="preserve">Upper limit = </t>
    <phoneticPr fontId="4" type="noConversion"/>
  </si>
  <si>
    <t>a.</t>
    <phoneticPr fontId="4" type="noConversion"/>
  </si>
  <si>
    <t>For CI's (sample means assuming HOV)</t>
    <phoneticPr fontId="4" type="noConversion"/>
  </si>
  <si>
    <t xml:space="preserve">Confidence: </t>
    <phoneticPr fontId="4" type="noConversion"/>
  </si>
  <si>
    <r>
      <t>est</t>
    </r>
    <r>
      <rPr>
        <vertAlign val="subscript"/>
        <sz val="10"/>
        <rFont val="Verdana"/>
      </rPr>
      <t>j</t>
    </r>
    <r>
      <rPr>
        <vertAlign val="superscript"/>
        <sz val="10"/>
        <rFont val="Verdana"/>
      </rPr>
      <t>2</t>
    </r>
    <r>
      <rPr>
        <sz val="10"/>
        <rFont val="Symbol"/>
      </rPr>
      <t>s</t>
    </r>
    <r>
      <rPr>
        <sz val="10"/>
        <rFont val="Verdana"/>
      </rPr>
      <t xml:space="preserve"> = </t>
    </r>
    <phoneticPr fontId="4" type="noConversion"/>
  </si>
  <si>
    <t xml:space="preserve">SS  (total) = </t>
    <phoneticPr fontId="4" type="noConversion"/>
  </si>
  <si>
    <t>Second Born</t>
    <phoneticPr fontId="4" type="noConversion"/>
  </si>
  <si>
    <r>
      <t>S</t>
    </r>
    <r>
      <rPr>
        <sz val="10"/>
        <rFont val="Verdana"/>
      </rPr>
      <t>X</t>
    </r>
    <r>
      <rPr>
        <vertAlign val="subscript"/>
        <sz val="10"/>
        <rFont val="Verdana"/>
      </rPr>
      <t>ij</t>
    </r>
    <r>
      <rPr>
        <sz val="10"/>
        <rFont val="Verdana"/>
      </rPr>
      <t xml:space="preserve"> = </t>
    </r>
    <phoneticPr fontId="4" type="noConversion"/>
  </si>
  <si>
    <t>not computable</t>
    <phoneticPr fontId="4" type="noConversion"/>
  </si>
  <si>
    <t xml:space="preserve">SS  (total) = </t>
    <phoneticPr fontId="4" type="noConversion"/>
  </si>
  <si>
    <t xml:space="preserve">df (total = </t>
    <phoneticPr fontId="4" type="noConversion"/>
  </si>
  <si>
    <t>For CI's (sample means assuming HOV)</t>
    <phoneticPr fontId="4" type="noConversion"/>
  </si>
  <si>
    <t xml:space="preserve">Confidence: </t>
    <phoneticPr fontId="4" type="noConversion"/>
  </si>
  <si>
    <t xml:space="preserve">Upper limit = </t>
    <phoneticPr fontId="4" type="noConversion"/>
  </si>
  <si>
    <t xml:space="preserve">Lower limit = </t>
    <phoneticPr fontId="4" type="noConversion"/>
  </si>
  <si>
    <t>CI around mean difference</t>
    <phoneticPr fontId="4" type="noConversion"/>
  </si>
  <si>
    <r>
      <t>M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  <phoneticPr fontId="4" type="noConversion"/>
  </si>
  <si>
    <t>Data</t>
    <phoneticPr fontId="4" type="noConversion"/>
  </si>
  <si>
    <t>a.</t>
    <phoneticPr fontId="4" type="noConversion"/>
  </si>
  <si>
    <t xml:space="preserve">Upper limit = </t>
    <phoneticPr fontId="4" type="noConversion"/>
  </si>
  <si>
    <t>Hypothesis testing...</t>
    <phoneticPr fontId="4" type="noConversion"/>
  </si>
  <si>
    <t xml:space="preserve">Obt t = </t>
    <phoneticPr fontId="4" type="noConversion"/>
  </si>
  <si>
    <t xml:space="preserve">Confidence: </t>
    <phoneticPr fontId="4" type="noConversion"/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</si>
  <si>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Mj</t>
    </r>
    <r>
      <rPr>
        <sz val="10"/>
        <rFont val="Verdana"/>
      </rPr>
      <t xml:space="preserve"> = </t>
    </r>
    <phoneticPr fontId="4" type="noConversion"/>
  </si>
  <si>
    <t>Criterion t(2Q)</t>
    <phoneticPr fontId="4" type="noConversion"/>
  </si>
  <si>
    <t>CI = ±</t>
    <phoneticPr fontId="4" type="noConversion"/>
  </si>
  <si>
    <t xml:space="preserve">Upper limit = </t>
    <phoneticPr fontId="4" type="noConversion"/>
  </si>
  <si>
    <t xml:space="preserve">Lower limit = </t>
    <phoneticPr fontId="4" type="noConversion"/>
  </si>
  <si>
    <t>CI around mean difference</t>
    <phoneticPr fontId="4" type="noConversion"/>
  </si>
  <si>
    <t>Problem 12</t>
    <phoneticPr fontId="4" type="noConversion"/>
  </si>
  <si>
    <t>SP</t>
    <phoneticPr fontId="4" type="noConversion"/>
  </si>
  <si>
    <t>DP</t>
    <phoneticPr fontId="4" type="noConversion"/>
  </si>
  <si>
    <t xml:space="preserve">Upper limit = </t>
    <phoneticPr fontId="4" type="noConversion"/>
  </si>
  <si>
    <t xml:space="preserve">Lower limit = </t>
    <phoneticPr fontId="4" type="noConversion"/>
  </si>
  <si>
    <t>b.</t>
    <phoneticPr fontId="4" type="noConversion"/>
  </si>
  <si>
    <t xml:space="preserve">crit t (Q) = </t>
    <phoneticPr fontId="4" type="noConversion"/>
  </si>
  <si>
    <t>Therefore</t>
    <phoneticPr fontId="4" type="noConversion"/>
  </si>
  <si>
    <t>Problem 5</t>
    <phoneticPr fontId="4" type="noConversion"/>
  </si>
  <si>
    <t>Data</t>
    <phoneticPr fontId="4" type="noConversion"/>
  </si>
  <si>
    <r>
      <t>reject H</t>
    </r>
    <r>
      <rPr>
        <vertAlign val="subscript"/>
        <sz val="11"/>
        <rFont val="Verdana"/>
      </rPr>
      <t>0</t>
    </r>
    <phoneticPr fontId="4" type="noConversion"/>
  </si>
  <si>
    <r>
      <t>a</t>
    </r>
    <r>
      <rPr>
        <sz val="10"/>
        <rFont val="Verdana"/>
      </rPr>
      <t xml:space="preserve"> = </t>
    </r>
    <phoneticPr fontId="4" type="noConversion"/>
  </si>
  <si>
    <t>c.</t>
    <phoneticPr fontId="4" type="noConversion"/>
  </si>
  <si>
    <t>Data</t>
    <phoneticPr fontId="4" type="noConversion"/>
  </si>
  <si>
    <t>Problem 7</t>
    <phoneticPr fontId="4" type="noConversion"/>
  </si>
  <si>
    <t>b.</t>
    <phoneticPr fontId="4" type="noConversion"/>
  </si>
  <si>
    <r>
      <t xml:space="preserve">For CI's (sample means </t>
    </r>
    <r>
      <rPr>
        <i/>
        <u/>
        <sz val="10"/>
        <rFont val="Verdana"/>
      </rPr>
      <t xml:space="preserve">not </t>
    </r>
    <r>
      <rPr>
        <u/>
        <sz val="10"/>
        <rFont val="Verdana"/>
      </rPr>
      <t>assuming HOV)</t>
    </r>
    <phoneticPr fontId="4" type="noConversion"/>
  </si>
  <si>
    <r>
      <t>est</t>
    </r>
    <r>
      <rPr>
        <vertAlign val="superscript"/>
        <sz val="10"/>
        <rFont val="Verdana"/>
      </rPr>
      <t>2</t>
    </r>
    <r>
      <rPr>
        <sz val="10"/>
        <rFont val="Symbol"/>
      </rPr>
      <t>s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  <phoneticPr fontId="4" type="noConversion"/>
  </si>
  <si>
    <t>a.</t>
    <phoneticPr fontId="4" type="noConversion"/>
  </si>
  <si>
    <t>For CI's (sample means assuming HOV)</t>
    <phoneticPr fontId="4" type="noConversion"/>
  </si>
  <si>
    <t xml:space="preserve">Confidence: </t>
    <phoneticPr fontId="4" type="noConversion"/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</si>
  <si>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M1-M2</t>
    </r>
    <r>
      <rPr>
        <sz val="10"/>
        <rFont val="Verdana"/>
      </rPr>
      <t xml:space="preserve"> = </t>
    </r>
    <phoneticPr fontId="4" type="noConversion"/>
  </si>
  <si>
    <t>Criterion t(2Q)</t>
    <phoneticPr fontId="4" type="noConversion"/>
  </si>
  <si>
    <t>CI = ±</t>
    <phoneticPr fontId="4" type="noConversion"/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</si>
  <si>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M2-M1</t>
    </r>
    <r>
      <rPr>
        <sz val="10"/>
        <rFont val="Verdana"/>
      </rPr>
      <t xml:space="preserve"> = </t>
    </r>
    <phoneticPr fontId="4" type="noConversion"/>
  </si>
  <si>
    <r>
      <t>(M</t>
    </r>
    <r>
      <rPr>
        <vertAlign val="subscript"/>
        <sz val="10"/>
        <rFont val="Verdana"/>
      </rPr>
      <t>2</t>
    </r>
    <r>
      <rPr>
        <sz val="10"/>
        <rFont val="Verdana"/>
      </rPr>
      <t>-M</t>
    </r>
    <r>
      <rPr>
        <vertAlign val="subscript"/>
        <sz val="10"/>
        <rFont val="Verdana"/>
      </rPr>
      <t>1</t>
    </r>
    <r>
      <rPr>
        <sz val="10"/>
        <rFont val="Verdana"/>
      </rPr>
      <t xml:space="preserve">) = </t>
    </r>
    <phoneticPr fontId="4" type="noConversion"/>
  </si>
  <si>
    <t xml:space="preserve">SS  (total) = </t>
    <phoneticPr fontId="4" type="noConversion"/>
  </si>
  <si>
    <t>a.</t>
    <phoneticPr fontId="4" type="noConversion"/>
  </si>
  <si>
    <t>c.</t>
    <phoneticPr fontId="4" type="noConversion"/>
  </si>
  <si>
    <t>Criterion t(2Q)</t>
    <phoneticPr fontId="4" type="noConversion"/>
  </si>
  <si>
    <t>Problem 11</t>
    <phoneticPr fontId="4" type="noConversion"/>
  </si>
  <si>
    <t>a.</t>
    <phoneticPr fontId="4" type="noConversion"/>
  </si>
  <si>
    <t>Experimental</t>
    <phoneticPr fontId="4" type="noConversion"/>
  </si>
  <si>
    <t xml:space="preserve">Obt t = </t>
    <phoneticPr fontId="4" type="noConversion"/>
  </si>
  <si>
    <t xml:space="preserve">crit t (Q) = </t>
    <phoneticPr fontId="4" type="noConversion"/>
  </si>
  <si>
    <t>Therefore</t>
    <phoneticPr fontId="4" type="noConversion"/>
  </si>
  <si>
    <t>c.</t>
    <phoneticPr fontId="4" type="noConversion"/>
  </si>
  <si>
    <r>
      <t xml:space="preserve">For CI's (sample means </t>
    </r>
    <r>
      <rPr>
        <i/>
        <u/>
        <sz val="10"/>
        <rFont val="Verdana"/>
      </rPr>
      <t xml:space="preserve">not </t>
    </r>
    <r>
      <rPr>
        <u/>
        <sz val="10"/>
        <rFont val="Verdana"/>
      </rPr>
      <t>assuming HOV)</t>
    </r>
    <phoneticPr fontId="4" type="noConversion"/>
  </si>
  <si>
    <t xml:space="preserve">Confidence: </t>
    <phoneticPr fontId="4" type="noConversion"/>
  </si>
  <si>
    <r>
      <t>est</t>
    </r>
    <r>
      <rPr>
        <vertAlign val="superscript"/>
        <sz val="10"/>
        <rFont val="Verdana"/>
      </rPr>
      <t>2</t>
    </r>
    <r>
      <rPr>
        <sz val="10"/>
        <rFont val="Symbol"/>
      </rPr>
      <t>s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  <phoneticPr fontId="4" type="noConversion"/>
  </si>
  <si>
    <t>Control</t>
    <phoneticPr fontId="4" type="noConversion"/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</si>
  <si>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(M</t>
    </r>
    <r>
      <rPr>
        <vertAlign val="subscript"/>
        <sz val="10"/>
        <rFont val="Verdana"/>
      </rPr>
      <t>1</t>
    </r>
    <r>
      <rPr>
        <sz val="10"/>
        <rFont val="Verdana"/>
      </rPr>
      <t xml:space="preserve"> - M</t>
    </r>
    <r>
      <rPr>
        <vertAlign val="subscript"/>
        <sz val="10"/>
        <rFont val="Verdana"/>
      </rPr>
      <t>2</t>
    </r>
    <r>
      <rPr>
        <sz val="10"/>
        <rFont val="Verdana"/>
      </rPr>
      <t>) is distributed with...</t>
    </r>
    <phoneticPr fontId="4" type="noConversion"/>
  </si>
  <si>
    <t>Problem 14</t>
    <phoneticPr fontId="4" type="noConversion"/>
  </si>
  <si>
    <t>Data</t>
    <phoneticPr fontId="4" type="noConversion"/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</si>
  <si>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Mj</t>
    </r>
    <r>
      <rPr>
        <sz val="10"/>
        <rFont val="Verdana"/>
      </rPr>
      <t xml:space="preserve"> = </t>
    </r>
    <phoneticPr fontId="4" type="noConversion"/>
  </si>
  <si>
    <t>Criterion t(2Q)</t>
    <phoneticPr fontId="4" type="noConversion"/>
  </si>
  <si>
    <t>CI = ±</t>
    <phoneticPr fontId="4" type="noConversion"/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</si>
  <si>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M2-M1</t>
    </r>
    <r>
      <rPr>
        <sz val="10"/>
        <rFont val="Verdana"/>
      </rPr>
      <t xml:space="preserve"> = </t>
    </r>
    <phoneticPr fontId="4" type="noConversion"/>
  </si>
  <si>
    <r>
      <t>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M2-M1</t>
    </r>
    <r>
      <rPr>
        <sz val="10"/>
        <rFont val="Verdana"/>
      </rPr>
      <t xml:space="preserve"> = </t>
    </r>
    <phoneticPr fontId="4" type="noConversion"/>
  </si>
  <si>
    <r>
      <t>H</t>
    </r>
    <r>
      <rPr>
        <vertAlign val="subscript"/>
        <sz val="10"/>
        <rFont val="Verdana"/>
      </rPr>
      <t>1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M2-M1</t>
    </r>
    <r>
      <rPr>
        <sz val="10"/>
        <rFont val="Verdana"/>
      </rPr>
      <t xml:space="preserve"> &gt; </t>
    </r>
    <phoneticPr fontId="4" type="noConversion"/>
  </si>
  <si>
    <r>
      <t>SmScr = (M</t>
    </r>
    <r>
      <rPr>
        <vertAlign val="subscript"/>
        <sz val="10"/>
        <rFont val="Verdana"/>
      </rPr>
      <t>2</t>
    </r>
    <r>
      <rPr>
        <sz val="10"/>
        <rFont val="Verdana"/>
      </rPr>
      <t>-M</t>
    </r>
    <r>
      <rPr>
        <vertAlign val="subscript"/>
        <sz val="10"/>
        <rFont val="Verdana"/>
      </rPr>
      <t>1</t>
    </r>
    <r>
      <rPr>
        <sz val="10"/>
        <rFont val="Verdana"/>
      </rPr>
      <t>)</t>
    </r>
    <phoneticPr fontId="4" type="noConversion"/>
  </si>
  <si>
    <t>First Born</t>
    <phoneticPr fontId="4" type="noConversion"/>
  </si>
  <si>
    <t>Liberian</t>
    <phoneticPr fontId="4" type="noConversion"/>
  </si>
  <si>
    <t>American</t>
    <phoneticPr fontId="4" type="noConversion"/>
  </si>
  <si>
    <t xml:space="preserve">Confidence: </t>
    <phoneticPr fontId="4" type="noConversion"/>
  </si>
  <si>
    <t>Data</t>
    <phoneticPr fontId="4" type="noConversion"/>
  </si>
  <si>
    <t>Photi's</t>
    <phoneticPr fontId="4" type="noConversion"/>
  </si>
  <si>
    <t>Ivan's</t>
    <phoneticPr fontId="4" type="noConversion"/>
  </si>
  <si>
    <r>
      <t>S</t>
    </r>
    <r>
      <rPr>
        <sz val="10"/>
        <rFont val="Verdana"/>
      </rPr>
      <t>X</t>
    </r>
    <r>
      <rPr>
        <vertAlign val="subscript"/>
        <sz val="10"/>
        <rFont val="Verdana"/>
      </rPr>
      <t>ij</t>
    </r>
    <r>
      <rPr>
        <sz val="10"/>
        <rFont val="Verdana"/>
      </rPr>
      <t xml:space="preserve"> = </t>
    </r>
    <phoneticPr fontId="4" type="noConversion"/>
  </si>
  <si>
    <r>
      <t>n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  <phoneticPr fontId="4" type="noConversion"/>
  </si>
  <si>
    <r>
      <t>est</t>
    </r>
    <r>
      <rPr>
        <vertAlign val="subscript"/>
        <sz val="10"/>
        <rFont val="Verdana"/>
      </rPr>
      <t>j</t>
    </r>
    <r>
      <rPr>
        <vertAlign val="superscript"/>
        <sz val="10"/>
        <rFont val="Verdana"/>
      </rPr>
      <t>2</t>
    </r>
    <r>
      <rPr>
        <sz val="10"/>
        <rFont val="Symbol"/>
      </rPr>
      <t>s</t>
    </r>
    <r>
      <rPr>
        <sz val="10"/>
        <rFont val="Verdana"/>
      </rPr>
      <t xml:space="preserve"> = </t>
    </r>
    <phoneticPr fontId="4" type="noConversion"/>
  </si>
  <si>
    <r>
      <t>(M</t>
    </r>
    <r>
      <rPr>
        <vertAlign val="subscript"/>
        <sz val="10"/>
        <rFont val="Verdana"/>
      </rPr>
      <t>1</t>
    </r>
    <r>
      <rPr>
        <sz val="10"/>
        <rFont val="Verdana"/>
      </rPr>
      <t>-M</t>
    </r>
    <r>
      <rPr>
        <vertAlign val="subscript"/>
        <sz val="10"/>
        <rFont val="Verdana"/>
      </rPr>
      <t>2</t>
    </r>
    <r>
      <rPr>
        <sz val="10"/>
        <rFont val="Verdana"/>
      </rPr>
      <t xml:space="preserve">) = </t>
    </r>
    <phoneticPr fontId="4" type="noConversion"/>
  </si>
  <si>
    <t xml:space="preserve">SS  (total) = </t>
    <phoneticPr fontId="4" type="noConversion"/>
  </si>
  <si>
    <t xml:space="preserve">df (total = </t>
    <phoneticPr fontId="4" type="noConversion"/>
  </si>
  <si>
    <r>
      <t>est</t>
    </r>
    <r>
      <rPr>
        <vertAlign val="superscript"/>
        <sz val="10"/>
        <rFont val="Verdana"/>
      </rPr>
      <t>2</t>
    </r>
    <r>
      <rPr>
        <sz val="10"/>
        <rFont val="Symbol"/>
      </rPr>
      <t>s</t>
    </r>
    <r>
      <rPr>
        <sz val="10"/>
        <rFont val="Verdana"/>
      </rPr>
      <t xml:space="preserve"> (HOV) = </t>
    </r>
    <phoneticPr fontId="4" type="noConversion"/>
  </si>
  <si>
    <t>a.</t>
    <phoneticPr fontId="4" type="noConversion"/>
  </si>
  <si>
    <t>For CI's (sample means assuming HOV)</t>
    <phoneticPr fontId="4" type="noConversion"/>
  </si>
  <si>
    <t xml:space="preserve">Confidence: </t>
    <phoneticPr fontId="4" type="noConversion"/>
  </si>
  <si>
    <t>Criterion t(2Q)</t>
    <phoneticPr fontId="4" type="noConversion"/>
  </si>
  <si>
    <t>CI = ±</t>
    <phoneticPr fontId="4" type="noConversion"/>
  </si>
  <si>
    <t>Problem 13</t>
    <phoneticPr fontId="4" type="noConversion"/>
  </si>
  <si>
    <t>Data</t>
    <phoneticPr fontId="4" type="noConversion"/>
  </si>
  <si>
    <t>Criterion t(2Q)</t>
    <phoneticPr fontId="4" type="noConversion"/>
  </si>
  <si>
    <t>CI = ±</t>
    <phoneticPr fontId="4" type="noConversion"/>
  </si>
  <si>
    <t>b.</t>
    <phoneticPr fontId="4" type="noConversion"/>
  </si>
  <si>
    <t>Hypothesis testing...</t>
    <phoneticPr fontId="4" type="noConversion"/>
  </si>
  <si>
    <t>Hypothesis testing...</t>
    <phoneticPr fontId="4" type="noConversion"/>
  </si>
  <si>
    <t xml:space="preserve">crit t (2Q) = </t>
    <phoneticPr fontId="4" type="noConversion"/>
  </si>
  <si>
    <t>Marijuana</t>
    <phoneticPr fontId="4" type="noConversion"/>
  </si>
  <si>
    <t>Control</t>
    <phoneticPr fontId="4" type="noConversion"/>
  </si>
  <si>
    <r>
      <t>S</t>
    </r>
    <r>
      <rPr>
        <sz val="10"/>
        <rFont val="Verdana"/>
      </rPr>
      <t>X</t>
    </r>
    <r>
      <rPr>
        <vertAlign val="subscript"/>
        <sz val="10"/>
        <rFont val="Verdana"/>
      </rPr>
      <t>ij</t>
    </r>
    <r>
      <rPr>
        <sz val="10"/>
        <rFont val="Verdana"/>
      </rPr>
      <t xml:space="preserve"> = </t>
    </r>
    <phoneticPr fontId="4" type="noConversion"/>
  </si>
  <si>
    <r>
      <t>n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  <phoneticPr fontId="4" type="noConversion"/>
  </si>
  <si>
    <r>
      <t>SS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  <phoneticPr fontId="4" type="noConversion"/>
  </si>
  <si>
    <r>
      <t>df</t>
    </r>
    <r>
      <rPr>
        <vertAlign val="subscript"/>
        <sz val="10"/>
        <rFont val="Verdana"/>
      </rPr>
      <t>j</t>
    </r>
    <r>
      <rPr>
        <sz val="10"/>
        <rFont val="Verdana"/>
      </rPr>
      <t xml:space="preserve"> = </t>
    </r>
    <phoneticPr fontId="4" type="noConversion"/>
  </si>
  <si>
    <r>
      <t>est</t>
    </r>
    <r>
      <rPr>
        <vertAlign val="subscript"/>
        <sz val="10"/>
        <rFont val="Verdana"/>
      </rPr>
      <t>j</t>
    </r>
    <r>
      <rPr>
        <vertAlign val="superscript"/>
        <sz val="10"/>
        <rFont val="Verdana"/>
      </rPr>
      <t>2</t>
    </r>
    <r>
      <rPr>
        <sz val="10"/>
        <rFont val="Symbol"/>
      </rPr>
      <t>s</t>
    </r>
    <r>
      <rPr>
        <sz val="10"/>
        <rFont val="Verdana"/>
      </rPr>
      <t xml:space="preserve"> = </t>
    </r>
    <phoneticPr fontId="4" type="noConversion"/>
  </si>
  <si>
    <t xml:space="preserve">Confidence: </t>
    <phoneticPr fontId="4" type="noConversion"/>
  </si>
  <si>
    <t>c.</t>
    <phoneticPr fontId="4" type="noConversion"/>
  </si>
  <si>
    <t xml:space="preserve">SS  (total) = </t>
    <phoneticPr fontId="4" type="noConversion"/>
  </si>
  <si>
    <t xml:space="preserve">df (total = </t>
    <phoneticPr fontId="4" type="noConversion"/>
  </si>
  <si>
    <t>Criterion t(2Q)</t>
    <phoneticPr fontId="4" type="noConversion"/>
  </si>
  <si>
    <t>CI = ±</t>
    <phoneticPr fontId="4" type="noConversion"/>
  </si>
  <si>
    <t xml:space="preserve">Upper limit = </t>
    <phoneticPr fontId="4" type="noConversion"/>
  </si>
  <si>
    <t xml:space="preserve">Lower limit = </t>
    <phoneticPr fontId="4" type="noConversion"/>
  </si>
  <si>
    <t>CI around mean difference</t>
    <phoneticPr fontId="4" type="noConversion"/>
  </si>
  <si>
    <r>
      <t>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M1-M2</t>
    </r>
    <r>
      <rPr>
        <sz val="10"/>
        <rFont val="Verdana"/>
      </rPr>
      <t xml:space="preserve"> = </t>
    </r>
    <phoneticPr fontId="4" type="noConversion"/>
  </si>
  <si>
    <r>
      <t>H</t>
    </r>
    <r>
      <rPr>
        <vertAlign val="subscript"/>
        <sz val="10"/>
        <rFont val="Verdana"/>
      </rPr>
      <t>1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M1-M2</t>
    </r>
    <r>
      <rPr>
        <sz val="10"/>
        <rFont val="Verdana"/>
      </rPr>
      <t xml:space="preserve"> &gt; </t>
    </r>
    <phoneticPr fontId="4" type="noConversion"/>
  </si>
  <si>
    <r>
      <t>a</t>
    </r>
    <r>
      <rPr>
        <sz val="10"/>
        <rFont val="Verdana"/>
      </rPr>
      <t xml:space="preserve"> = </t>
    </r>
    <phoneticPr fontId="4" type="noConversion"/>
  </si>
  <si>
    <r>
      <t>SmScr = (M</t>
    </r>
    <r>
      <rPr>
        <vertAlign val="subscript"/>
        <sz val="10"/>
        <rFont val="Verdana"/>
      </rPr>
      <t>1</t>
    </r>
    <r>
      <rPr>
        <sz val="10"/>
        <rFont val="Verdana"/>
      </rPr>
      <t>-M</t>
    </r>
    <r>
      <rPr>
        <vertAlign val="subscript"/>
        <sz val="10"/>
        <rFont val="Verdana"/>
      </rPr>
      <t>2</t>
    </r>
    <r>
      <rPr>
        <sz val="10"/>
        <rFont val="Verdana"/>
      </rPr>
      <t>)</t>
    </r>
    <phoneticPr fontId="4" type="noConversion"/>
  </si>
  <si>
    <t xml:space="preserve">Upper limit = </t>
    <phoneticPr fontId="4" type="noConversion"/>
  </si>
  <si>
    <t xml:space="preserve">Lower limit = </t>
    <phoneticPr fontId="4" type="noConversion"/>
  </si>
  <si>
    <t>Liver</t>
    <phoneticPr fontId="2" type="noConversion"/>
  </si>
  <si>
    <t>Control</t>
    <phoneticPr fontId="2" type="noConversion"/>
  </si>
  <si>
    <r>
      <t>S</t>
    </r>
    <r>
      <rPr>
        <sz val="10"/>
        <color rgb="FFFF0000"/>
        <rFont val="Verdana"/>
      </rPr>
      <t>X</t>
    </r>
    <r>
      <rPr>
        <vertAlign val="subscript"/>
        <sz val="10"/>
        <color rgb="FFFF0000"/>
        <rFont val="Verdana"/>
      </rPr>
      <t>ij</t>
    </r>
    <r>
      <rPr>
        <sz val="10"/>
        <color rgb="FFFF0000"/>
        <rFont val="Verdana"/>
      </rPr>
      <t xml:space="preserve"> = </t>
    </r>
  </si>
  <si>
    <r>
      <t>n</t>
    </r>
    <r>
      <rPr>
        <vertAlign val="subscript"/>
        <sz val="10"/>
        <color rgb="FFFF0000"/>
        <rFont val="Verdana"/>
      </rPr>
      <t>j</t>
    </r>
    <r>
      <rPr>
        <sz val="10"/>
        <color rgb="FFFF0000"/>
        <rFont val="Verdana"/>
      </rPr>
      <t xml:space="preserve"> = </t>
    </r>
  </si>
  <si>
    <r>
      <t>M</t>
    </r>
    <r>
      <rPr>
        <vertAlign val="subscript"/>
        <sz val="10"/>
        <color rgb="FFFF0000"/>
        <rFont val="Verdana"/>
      </rPr>
      <t>j</t>
    </r>
    <r>
      <rPr>
        <sz val="10"/>
        <color rgb="FFFF0000"/>
        <rFont val="Verdana"/>
      </rPr>
      <t xml:space="preserve"> = </t>
    </r>
  </si>
  <si>
    <r>
      <t>SS</t>
    </r>
    <r>
      <rPr>
        <vertAlign val="subscript"/>
        <sz val="10"/>
        <color rgb="FFFF0000"/>
        <rFont val="Verdana"/>
      </rPr>
      <t>j</t>
    </r>
    <r>
      <rPr>
        <sz val="10"/>
        <color rgb="FFFF0000"/>
        <rFont val="Verdana"/>
      </rPr>
      <t xml:space="preserve"> = </t>
    </r>
  </si>
  <si>
    <r>
      <t>df</t>
    </r>
    <r>
      <rPr>
        <vertAlign val="subscript"/>
        <sz val="10"/>
        <color rgb="FFFF0000"/>
        <rFont val="Verdana"/>
      </rPr>
      <t>j</t>
    </r>
    <r>
      <rPr>
        <sz val="10"/>
        <color rgb="FFFF0000"/>
        <rFont val="Verdana"/>
      </rPr>
      <t xml:space="preserve"> = </t>
    </r>
  </si>
  <si>
    <r>
      <t>est</t>
    </r>
    <r>
      <rPr>
        <vertAlign val="subscript"/>
        <sz val="10"/>
        <color rgb="FFFF0000"/>
        <rFont val="Verdana"/>
      </rPr>
      <t>j</t>
    </r>
    <r>
      <rPr>
        <vertAlign val="superscript"/>
        <sz val="10"/>
        <color rgb="FFFF0000"/>
        <rFont val="Verdana"/>
      </rPr>
      <t>2</t>
    </r>
    <r>
      <rPr>
        <sz val="10"/>
        <color rgb="FFFF0000"/>
        <rFont val="Symbol"/>
      </rPr>
      <t>s</t>
    </r>
    <r>
      <rPr>
        <sz val="10"/>
        <color rgb="FFFF0000"/>
        <rFont val="Verdana"/>
      </rPr>
      <t xml:space="preserve"> = </t>
    </r>
  </si>
  <si>
    <r>
      <t>(M</t>
    </r>
    <r>
      <rPr>
        <vertAlign val="subscript"/>
        <sz val="10"/>
        <color rgb="FFFF0000"/>
        <rFont val="Verdana"/>
      </rPr>
      <t>1</t>
    </r>
    <r>
      <rPr>
        <sz val="10"/>
        <color rgb="FFFF0000"/>
        <rFont val="Verdana"/>
      </rPr>
      <t>-M</t>
    </r>
    <r>
      <rPr>
        <vertAlign val="subscript"/>
        <sz val="10"/>
        <color rgb="FFFF0000"/>
        <rFont val="Verdana"/>
      </rPr>
      <t>2</t>
    </r>
    <r>
      <rPr>
        <sz val="10"/>
        <color rgb="FFFF0000"/>
        <rFont val="Verdana"/>
      </rPr>
      <t xml:space="preserve">) = </t>
    </r>
  </si>
  <si>
    <r>
      <t>est</t>
    </r>
    <r>
      <rPr>
        <vertAlign val="superscript"/>
        <sz val="10"/>
        <color rgb="FFFF0000"/>
        <rFont val="Verdana"/>
      </rPr>
      <t>2</t>
    </r>
    <r>
      <rPr>
        <sz val="10"/>
        <color rgb="FFFF0000"/>
        <rFont val="Symbol"/>
      </rPr>
      <t>s</t>
    </r>
    <r>
      <rPr>
        <sz val="10"/>
        <color rgb="FFFF0000"/>
        <rFont val="Verdana"/>
      </rPr>
      <t xml:space="preserve"> (HOV) = </t>
    </r>
  </si>
  <si>
    <r>
      <t>est</t>
    </r>
    <r>
      <rPr>
        <sz val="10"/>
        <color rgb="FFFF0000"/>
        <rFont val="Symbol"/>
      </rPr>
      <t>s</t>
    </r>
    <r>
      <rPr>
        <vertAlign val="subscript"/>
        <sz val="10"/>
        <color rgb="FFFF0000"/>
        <rFont val="Verdana"/>
      </rPr>
      <t>Mj</t>
    </r>
    <r>
      <rPr>
        <sz val="10"/>
        <color rgb="FFFF0000"/>
        <rFont val="Verdana"/>
      </rPr>
      <t xml:space="preserve"> = </t>
    </r>
  </si>
  <si>
    <r>
      <t>est</t>
    </r>
    <r>
      <rPr>
        <sz val="10"/>
        <color rgb="FFFF0000"/>
        <rFont val="Symbol"/>
      </rPr>
      <t>s</t>
    </r>
    <r>
      <rPr>
        <vertAlign val="subscript"/>
        <sz val="10"/>
        <color rgb="FFFF0000"/>
        <rFont val="Verdana"/>
      </rPr>
      <t>M1-M2</t>
    </r>
    <r>
      <rPr>
        <sz val="10"/>
        <color rgb="FFFF0000"/>
        <rFont val="Verdana"/>
      </rPr>
      <t xml:space="preserve"> = </t>
    </r>
  </si>
  <si>
    <r>
      <t>H</t>
    </r>
    <r>
      <rPr>
        <vertAlign val="subscript"/>
        <sz val="10"/>
        <color rgb="FFFF0000"/>
        <rFont val="Verdana"/>
      </rPr>
      <t>0</t>
    </r>
    <r>
      <rPr>
        <sz val="10"/>
        <color rgb="FFFF0000"/>
        <rFont val="Verdana"/>
      </rPr>
      <t xml:space="preserve">: </t>
    </r>
    <r>
      <rPr>
        <sz val="10"/>
        <color rgb="FFFF0000"/>
        <rFont val="Symbol"/>
      </rPr>
      <t>m</t>
    </r>
    <r>
      <rPr>
        <vertAlign val="subscript"/>
        <sz val="10"/>
        <color rgb="FFFF0000"/>
        <rFont val="Verdana"/>
      </rPr>
      <t>M1-M2</t>
    </r>
    <r>
      <rPr>
        <sz val="10"/>
        <color rgb="FFFF0000"/>
        <rFont val="Verdana"/>
      </rPr>
      <t xml:space="preserve"> = </t>
    </r>
  </si>
  <si>
    <r>
      <t>H</t>
    </r>
    <r>
      <rPr>
        <vertAlign val="subscript"/>
        <sz val="10"/>
        <color rgb="FFFF0000"/>
        <rFont val="Verdana"/>
      </rPr>
      <t>1</t>
    </r>
    <r>
      <rPr>
        <sz val="10"/>
        <color rgb="FFFF0000"/>
        <rFont val="Verdana"/>
      </rPr>
      <t xml:space="preserve">: </t>
    </r>
    <r>
      <rPr>
        <sz val="10"/>
        <color rgb="FFFF0000"/>
        <rFont val="Symbol"/>
      </rPr>
      <t>m</t>
    </r>
    <r>
      <rPr>
        <vertAlign val="subscript"/>
        <sz val="10"/>
        <color rgb="FFFF0000"/>
        <rFont val="Verdana"/>
      </rPr>
      <t>M1-M2</t>
    </r>
    <r>
      <rPr>
        <sz val="10"/>
        <color rgb="FFFF0000"/>
        <rFont val="Verdana"/>
      </rPr>
      <t xml:space="preserve"> &gt; </t>
    </r>
  </si>
  <si>
    <r>
      <t>a</t>
    </r>
    <r>
      <rPr>
        <sz val="10"/>
        <color rgb="FFFF0000"/>
        <rFont val="Verdana"/>
      </rPr>
      <t xml:space="preserve"> = </t>
    </r>
  </si>
  <si>
    <r>
      <t>SmScr = (M</t>
    </r>
    <r>
      <rPr>
        <vertAlign val="subscript"/>
        <sz val="10"/>
        <color rgb="FFFF0000"/>
        <rFont val="Verdana"/>
      </rPr>
      <t>1</t>
    </r>
    <r>
      <rPr>
        <sz val="10"/>
        <color rgb="FFFF0000"/>
        <rFont val="Verdana"/>
      </rPr>
      <t>-M</t>
    </r>
    <r>
      <rPr>
        <vertAlign val="subscript"/>
        <sz val="10"/>
        <color rgb="FFFF0000"/>
        <rFont val="Verdana"/>
      </rPr>
      <t>2</t>
    </r>
    <r>
      <rPr>
        <sz val="10"/>
        <color rgb="FFFF0000"/>
        <rFont val="Verdana"/>
      </rPr>
      <t>)</t>
    </r>
  </si>
  <si>
    <r>
      <t>if H</t>
    </r>
    <r>
      <rPr>
        <vertAlign val="subscript"/>
        <sz val="10"/>
        <color rgb="FFFF0000"/>
        <rFont val="Verdana"/>
      </rPr>
      <t>0</t>
    </r>
    <r>
      <rPr>
        <sz val="10"/>
        <color rgb="FFFF0000"/>
        <rFont val="Verdana"/>
      </rPr>
      <t xml:space="preserve"> true, (M</t>
    </r>
    <r>
      <rPr>
        <vertAlign val="subscript"/>
        <sz val="10"/>
        <color rgb="FFFF0000"/>
        <rFont val="Verdana"/>
      </rPr>
      <t>1</t>
    </r>
    <r>
      <rPr>
        <sz val="10"/>
        <color rgb="FFFF0000"/>
        <rFont val="Verdana"/>
      </rPr>
      <t xml:space="preserve"> - M</t>
    </r>
    <r>
      <rPr>
        <vertAlign val="subscript"/>
        <sz val="10"/>
        <color rgb="FFFF0000"/>
        <rFont val="Verdana"/>
      </rPr>
      <t>2</t>
    </r>
    <r>
      <rPr>
        <sz val="10"/>
        <color rgb="FFFF0000"/>
        <rFont val="Verdana"/>
      </rPr>
      <t>) is distributed with...</t>
    </r>
  </si>
  <si>
    <r>
      <t>m</t>
    </r>
    <r>
      <rPr>
        <vertAlign val="subscript"/>
        <sz val="10"/>
        <color rgb="FFFF0000"/>
        <rFont val="Verdana"/>
      </rPr>
      <t>M1-M2</t>
    </r>
    <r>
      <rPr>
        <sz val="10"/>
        <color rgb="FFFF0000"/>
        <rFont val="Verdana"/>
      </rPr>
      <t xml:space="preserve"> = </t>
    </r>
  </si>
  <si>
    <r>
      <t xml:space="preserve">For CI's (sample means </t>
    </r>
    <r>
      <rPr>
        <i/>
        <u/>
        <sz val="10"/>
        <color rgb="FFFF0000"/>
        <rFont val="Verdana"/>
      </rPr>
      <t xml:space="preserve">not </t>
    </r>
    <r>
      <rPr>
        <u/>
        <sz val="10"/>
        <color rgb="FFFF0000"/>
        <rFont val="Verdana"/>
      </rPr>
      <t>assuming HOV)</t>
    </r>
  </si>
  <si>
    <r>
      <t>est</t>
    </r>
    <r>
      <rPr>
        <vertAlign val="superscript"/>
        <sz val="10"/>
        <color rgb="FFFF0000"/>
        <rFont val="Verdana"/>
      </rPr>
      <t>2</t>
    </r>
    <r>
      <rPr>
        <sz val="10"/>
        <color rgb="FFFF0000"/>
        <rFont val="Symbol"/>
      </rPr>
      <t>s</t>
    </r>
    <r>
      <rPr>
        <vertAlign val="subscript"/>
        <sz val="10"/>
        <color rgb="FFFF0000"/>
        <rFont val="Verdana"/>
      </rPr>
      <t>j</t>
    </r>
    <r>
      <rPr>
        <sz val="10"/>
        <color rgb="FFFF0000"/>
        <rFont val="Verdana"/>
      </rPr>
      <t xml:space="preserve"> = </t>
    </r>
  </si>
  <si>
    <r>
      <t>(M</t>
    </r>
    <r>
      <rPr>
        <vertAlign val="subscript"/>
        <sz val="10"/>
        <color rgb="FFFF0000"/>
        <rFont val="Verdana"/>
      </rPr>
      <t>2</t>
    </r>
    <r>
      <rPr>
        <sz val="10"/>
        <color rgb="FFFF0000"/>
        <rFont val="Verdana"/>
      </rPr>
      <t>-M</t>
    </r>
    <r>
      <rPr>
        <vertAlign val="subscript"/>
        <sz val="10"/>
        <color rgb="FFFF0000"/>
        <rFont val="Verdana"/>
      </rPr>
      <t>1</t>
    </r>
    <r>
      <rPr>
        <sz val="10"/>
        <color rgb="FFFF0000"/>
        <rFont val="Verdana"/>
      </rPr>
      <t xml:space="preserve">) = </t>
    </r>
  </si>
  <si>
    <r>
      <t>est</t>
    </r>
    <r>
      <rPr>
        <sz val="10"/>
        <color rgb="FFFF0000"/>
        <rFont val="Symbol"/>
      </rPr>
      <t>s</t>
    </r>
    <r>
      <rPr>
        <vertAlign val="subscript"/>
        <sz val="10"/>
        <color rgb="FFFF0000"/>
        <rFont val="Verdana"/>
      </rPr>
      <t>M2-M1</t>
    </r>
    <r>
      <rPr>
        <sz val="10"/>
        <color rgb="FFFF0000"/>
        <rFont val="Verdana"/>
      </rPr>
      <t xml:space="preserve"> = </t>
    </r>
  </si>
  <si>
    <r>
      <t>H</t>
    </r>
    <r>
      <rPr>
        <vertAlign val="subscript"/>
        <sz val="10"/>
        <color rgb="FFFF0000"/>
        <rFont val="Verdana"/>
      </rPr>
      <t>0</t>
    </r>
    <r>
      <rPr>
        <sz val="10"/>
        <color rgb="FFFF0000"/>
        <rFont val="Verdana"/>
      </rPr>
      <t xml:space="preserve">: </t>
    </r>
    <r>
      <rPr>
        <sz val="10"/>
        <color rgb="FFFF0000"/>
        <rFont val="Symbol"/>
      </rPr>
      <t>m</t>
    </r>
    <r>
      <rPr>
        <vertAlign val="subscript"/>
        <sz val="10"/>
        <color rgb="FFFF0000"/>
        <rFont val="Verdana"/>
      </rPr>
      <t>M2-M1</t>
    </r>
    <r>
      <rPr>
        <sz val="10"/>
        <color rgb="FFFF0000"/>
        <rFont val="Verdana"/>
      </rPr>
      <t xml:space="preserve"> = </t>
    </r>
  </si>
  <si>
    <r>
      <t>H</t>
    </r>
    <r>
      <rPr>
        <vertAlign val="subscript"/>
        <sz val="10"/>
        <color rgb="FFFF0000"/>
        <rFont val="Verdana"/>
      </rPr>
      <t>1</t>
    </r>
    <r>
      <rPr>
        <sz val="10"/>
        <color rgb="FFFF0000"/>
        <rFont val="Verdana"/>
      </rPr>
      <t xml:space="preserve">: </t>
    </r>
    <r>
      <rPr>
        <sz val="10"/>
        <color rgb="FFFF0000"/>
        <rFont val="Symbol"/>
      </rPr>
      <t>m</t>
    </r>
    <r>
      <rPr>
        <vertAlign val="subscript"/>
        <sz val="10"/>
        <color rgb="FFFF0000"/>
        <rFont val="Verdana"/>
      </rPr>
      <t>M2-M1</t>
    </r>
    <r>
      <rPr>
        <sz val="10"/>
        <color rgb="FFFF0000"/>
        <rFont val="Verdana"/>
      </rPr>
      <t xml:space="preserve"> &gt; </t>
    </r>
  </si>
  <si>
    <r>
      <t>SmScr = (M</t>
    </r>
    <r>
      <rPr>
        <vertAlign val="subscript"/>
        <sz val="10"/>
        <color rgb="FFFF0000"/>
        <rFont val="Verdana"/>
      </rPr>
      <t>2</t>
    </r>
    <r>
      <rPr>
        <sz val="10"/>
        <color rgb="FFFF0000"/>
        <rFont val="Verdana"/>
      </rPr>
      <t>-M</t>
    </r>
    <r>
      <rPr>
        <vertAlign val="subscript"/>
        <sz val="10"/>
        <color rgb="FFFF0000"/>
        <rFont val="Verdana"/>
      </rPr>
      <t>1</t>
    </r>
    <r>
      <rPr>
        <sz val="10"/>
        <color rgb="FFFF0000"/>
        <rFont val="Verdana"/>
      </rPr>
      <t>)</t>
    </r>
  </si>
  <si>
    <r>
      <t>m</t>
    </r>
    <r>
      <rPr>
        <vertAlign val="subscript"/>
        <sz val="10"/>
        <color rgb="FFFF0000"/>
        <rFont val="Verdana"/>
      </rPr>
      <t>M2-M1</t>
    </r>
    <r>
      <rPr>
        <sz val="10"/>
        <color rgb="FFFF0000"/>
        <rFont val="Verdana"/>
      </rPr>
      <t xml:space="preserve"> = </t>
    </r>
  </si>
  <si>
    <r>
      <t>if H</t>
    </r>
    <r>
      <rPr>
        <vertAlign val="subscript"/>
        <sz val="10"/>
        <color rgb="FFFF0000"/>
        <rFont val="Verdana"/>
      </rPr>
      <t>0</t>
    </r>
    <r>
      <rPr>
        <sz val="10"/>
        <color rgb="FFFF0000"/>
        <rFont val="Verdana"/>
      </rPr>
      <t xml:space="preserve"> true, (M</t>
    </r>
    <r>
      <rPr>
        <vertAlign val="subscript"/>
        <sz val="10"/>
        <color rgb="FFFF0000"/>
        <rFont val="Verdana"/>
      </rPr>
      <t>1</t>
    </r>
    <r>
      <rPr>
        <sz val="10"/>
        <color rgb="FFFF0000"/>
        <rFont val="Verdana"/>
      </rPr>
      <t>-M</t>
    </r>
    <r>
      <rPr>
        <vertAlign val="subscript"/>
        <sz val="10"/>
        <color rgb="FFFF0000"/>
        <rFont val="Verdana"/>
      </rPr>
      <t>2</t>
    </r>
    <r>
      <rPr>
        <sz val="10"/>
        <color rgb="FFFF0000"/>
        <rFont val="Verdana"/>
      </rPr>
      <t>) is distributed with...</t>
    </r>
  </si>
  <si>
    <r>
      <t>not computable (df</t>
    </r>
    <r>
      <rPr>
        <vertAlign val="subscript"/>
        <sz val="10"/>
        <color rgb="FFFF0000"/>
        <rFont val="Verdana"/>
      </rPr>
      <t>2</t>
    </r>
    <r>
      <rPr>
        <sz val="10"/>
        <color rgb="FFFF0000"/>
        <rFont val="Verdana"/>
      </rPr>
      <t xml:space="preserve"> = 0)</t>
    </r>
  </si>
  <si>
    <r>
      <t xml:space="preserve">Temperature </t>
    </r>
    <r>
      <rPr>
        <i/>
        <sz val="10"/>
        <color rgb="FFFF0000"/>
        <rFont val="Verdana"/>
      </rPr>
      <t>reduction</t>
    </r>
    <r>
      <rPr>
        <sz val="10"/>
        <color rgb="FFFF0000"/>
        <rFont val="Verdana"/>
      </rPr>
      <t xml:space="preserve"> (deg)</t>
    </r>
  </si>
  <si>
    <t>fail to reject H0</t>
  </si>
  <si>
    <t>N/A</t>
  </si>
  <si>
    <t>Problem 10</t>
  </si>
  <si>
    <t>Vitamin C</t>
  </si>
  <si>
    <t>Sugar</t>
  </si>
  <si>
    <t>Problem 2</t>
    <phoneticPr fontId="5" type="noConversion"/>
  </si>
  <si>
    <t>Data</t>
    <phoneticPr fontId="5" type="noConversion"/>
  </si>
  <si>
    <t>Sister</t>
    <phoneticPr fontId="5" type="noConversion"/>
  </si>
  <si>
    <t>X</t>
    <phoneticPr fontId="5" type="noConversion"/>
  </si>
  <si>
    <r>
      <t>S</t>
    </r>
    <r>
      <rPr>
        <sz val="10"/>
        <rFont val="Verdana"/>
      </rPr>
      <t xml:space="preserve">X = </t>
    </r>
  </si>
  <si>
    <t>a.</t>
    <phoneticPr fontId="5" type="noConversion"/>
  </si>
  <si>
    <t xml:space="preserve">M = </t>
    <phoneticPr fontId="5" type="noConversion"/>
  </si>
  <si>
    <t xml:space="preserve">n = </t>
    <phoneticPr fontId="5" type="noConversion"/>
  </si>
  <si>
    <t xml:space="preserve">SS = </t>
    <phoneticPr fontId="5" type="noConversion"/>
  </si>
  <si>
    <t xml:space="preserve">df = </t>
    <phoneticPr fontId="5" type="noConversion"/>
  </si>
  <si>
    <r>
      <t>est</t>
    </r>
    <r>
      <rPr>
        <sz val="10"/>
        <rFont val="Symbol"/>
      </rPr>
      <t>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= </t>
    </r>
  </si>
  <si>
    <r>
      <t>est</t>
    </r>
    <r>
      <rPr>
        <sz val="10"/>
        <rFont val="Symbol"/>
      </rPr>
      <t>s</t>
    </r>
    <r>
      <rPr>
        <sz val="10"/>
        <rFont val="Verdana"/>
      </rPr>
      <t xml:space="preserve"> = </t>
    </r>
  </si>
  <si>
    <r>
      <t>est</t>
    </r>
    <r>
      <rPr>
        <sz val="10"/>
        <rFont val="Symbol"/>
      </rPr>
      <t>s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= </t>
    </r>
  </si>
  <si>
    <t>Confidence:</t>
    <phoneticPr fontId="5" type="noConversion"/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</si>
  <si>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= </t>
    </r>
  </si>
  <si>
    <t xml:space="preserve">crit t (2Q) = </t>
    <phoneticPr fontId="5" type="noConversion"/>
  </si>
  <si>
    <t>CI = ±</t>
    <phoneticPr fontId="5" type="noConversion"/>
  </si>
  <si>
    <t xml:space="preserve">Upper limit = </t>
    <phoneticPr fontId="5" type="noConversion"/>
  </si>
  <si>
    <t>b.</t>
    <phoneticPr fontId="5" type="noConversion"/>
  </si>
  <si>
    <r>
      <t>a</t>
    </r>
    <r>
      <rPr>
        <sz val="10"/>
        <rFont val="Verdana"/>
      </rPr>
      <t xml:space="preserve"> = </t>
    </r>
  </si>
  <si>
    <r>
      <t>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S</t>
    </r>
    <r>
      <rPr>
        <sz val="10"/>
        <rFont val="Verdana"/>
      </rPr>
      <t xml:space="preserve"> = </t>
    </r>
  </si>
  <si>
    <r>
      <t>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S</t>
    </r>
    <r>
      <rPr>
        <sz val="10"/>
        <rFont val="Verdana"/>
      </rPr>
      <t xml:space="preserve"> &gt;</t>
    </r>
  </si>
  <si>
    <t>M, the sample mean</t>
    <phoneticPr fontId="5" type="noConversion"/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</si>
  <si>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is true, M is distributed with...</t>
    </r>
  </si>
  <si>
    <r>
      <t>m</t>
    </r>
    <r>
      <rPr>
        <sz val="10"/>
        <rFont val="Verdana"/>
      </rPr>
      <t xml:space="preserve"> = </t>
    </r>
  </si>
  <si>
    <t xml:space="preserve">Obt t = </t>
    <phoneticPr fontId="5" type="noConversion"/>
  </si>
  <si>
    <t>Therefore</t>
    <phoneticPr fontId="5" type="noConversion"/>
  </si>
  <si>
    <t>Problem 3</t>
    <phoneticPr fontId="5" type="noConversion"/>
  </si>
  <si>
    <t>Change in problem:</t>
    <phoneticPr fontId="5" type="noConversion"/>
  </si>
  <si>
    <t>Re-do Chapter 5, problems 3, 4, and 6 as t-tests</t>
    <phoneticPr fontId="5" type="noConversion"/>
  </si>
  <si>
    <t>Chapter 5, Problem 3</t>
    <phoneticPr fontId="5" type="noConversion"/>
  </si>
  <si>
    <t>Chapter 5, Problem 4</t>
    <phoneticPr fontId="5" type="noConversion"/>
  </si>
  <si>
    <t>Game</t>
    <phoneticPr fontId="5" type="noConversion"/>
  </si>
  <si>
    <t>Daggers</t>
    <phoneticPr fontId="5" type="noConversion"/>
  </si>
  <si>
    <t>Barrons</t>
    <phoneticPr fontId="5" type="noConversion"/>
  </si>
  <si>
    <t>x = Difference</t>
    <phoneticPr fontId="5" type="noConversion"/>
  </si>
  <si>
    <t>Subject</t>
    <phoneticPr fontId="5" type="noConversion"/>
  </si>
  <si>
    <t>Rainy</t>
    <phoneticPr fontId="5" type="noConversion"/>
  </si>
  <si>
    <t>Sunny</t>
    <phoneticPr fontId="5" type="noConversion"/>
  </si>
  <si>
    <t xml:space="preserve">means = </t>
    <phoneticPr fontId="5" type="noConversion"/>
  </si>
  <si>
    <r>
      <t xml:space="preserve"> = M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</t>
    </r>
  </si>
  <si>
    <t>For CI's...</t>
    <phoneticPr fontId="5" type="noConversion"/>
  </si>
  <si>
    <t xml:space="preserve">Confidence: </t>
    <phoneticPr fontId="5" type="noConversion"/>
  </si>
  <si>
    <t>Criterion t(2Q)</t>
    <phoneticPr fontId="5" type="noConversion"/>
  </si>
  <si>
    <t>CI = ±</t>
    <phoneticPr fontId="5" type="noConversion"/>
  </si>
  <si>
    <t xml:space="preserve">Lower limit = </t>
    <phoneticPr fontId="5" type="noConversion"/>
  </si>
  <si>
    <t>Hypothesis testing...</t>
    <phoneticPr fontId="5" type="noConversion"/>
  </si>
  <si>
    <r>
      <t>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= </t>
    </r>
  </si>
  <si>
    <r>
      <t>H</t>
    </r>
    <r>
      <rPr>
        <vertAlign val="subscript"/>
        <sz val="10"/>
        <rFont val="Verdana"/>
      </rPr>
      <t>1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&gt;</t>
    </r>
  </si>
  <si>
    <r>
      <t>SmScr = M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= </t>
    </r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</si>
  <si>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M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is distributed with...</t>
    </r>
  </si>
  <si>
    <t xml:space="preserve">crit t (Q) = </t>
    <phoneticPr fontId="5" type="noConversion"/>
  </si>
  <si>
    <t>reject H0</t>
  </si>
  <si>
    <t>Chapter 5, Problem 6</t>
    <phoneticPr fontId="5" type="noConversion"/>
  </si>
  <si>
    <t>Pair</t>
    <phoneticPr fontId="4" type="noConversion"/>
  </si>
  <si>
    <t>Low-SES</t>
    <phoneticPr fontId="4" type="noConversion"/>
  </si>
  <si>
    <t>High-SES</t>
    <phoneticPr fontId="4" type="noConversion"/>
  </si>
  <si>
    <t>means =</t>
  </si>
  <si>
    <r>
      <t>S</t>
    </r>
    <r>
      <rPr>
        <sz val="10"/>
        <rFont val="Verdana"/>
      </rPr>
      <t xml:space="preserve">X = </t>
    </r>
  </si>
  <si>
    <r>
      <t xml:space="preserve"> = M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</t>
    </r>
  </si>
  <si>
    <r>
      <t>est</t>
    </r>
    <r>
      <rPr>
        <vertAlign val="superscript"/>
        <sz val="10"/>
        <rFont val="Verdana"/>
      </rPr>
      <t>2</t>
    </r>
    <r>
      <rPr>
        <sz val="10"/>
        <rFont val="Symbol"/>
      </rPr>
      <t>s</t>
    </r>
    <r>
      <rPr>
        <sz val="10"/>
        <rFont val="Verdana"/>
      </rPr>
      <t xml:space="preserve"> = </t>
    </r>
  </si>
  <si>
    <r>
      <t>est</t>
    </r>
    <r>
      <rPr>
        <sz val="10"/>
        <rFont val="Symbol"/>
      </rPr>
      <t>s</t>
    </r>
    <r>
      <rPr>
        <vertAlign val="subscript"/>
        <sz val="10"/>
        <rFont val="Verdana"/>
      </rPr>
      <t>M</t>
    </r>
    <r>
      <rPr>
        <sz val="10"/>
        <rFont val="Verdana"/>
      </rPr>
      <t xml:space="preserve"> = </t>
    </r>
  </si>
  <si>
    <r>
      <t>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= </t>
    </r>
  </si>
  <si>
    <r>
      <t>H</t>
    </r>
    <r>
      <rPr>
        <vertAlign val="subscript"/>
        <sz val="10"/>
        <rFont val="Verdana"/>
      </rPr>
      <t>1</t>
    </r>
    <r>
      <rPr>
        <sz val="10"/>
        <rFont val="Verdana"/>
      </rPr>
      <t xml:space="preserve">: </t>
    </r>
    <r>
      <rPr>
        <sz val="10"/>
        <rFont val="Symbol"/>
      </rPr>
      <t>m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&gt;</t>
    </r>
  </si>
  <si>
    <r>
      <t>a</t>
    </r>
    <r>
      <rPr>
        <sz val="10"/>
        <rFont val="Verdana"/>
      </rPr>
      <t xml:space="preserve"> = </t>
    </r>
  </si>
  <si>
    <r>
      <t>SmScr = M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= </t>
    </r>
  </si>
  <si>
    <r>
      <t>if H</t>
    </r>
    <r>
      <rPr>
        <vertAlign val="subscript"/>
        <sz val="10"/>
        <rFont val="Verdana"/>
      </rPr>
      <t>0</t>
    </r>
    <r>
      <rPr>
        <sz val="10"/>
        <rFont val="Verdana"/>
      </rPr>
      <t xml:space="preserve"> true, M</t>
    </r>
    <r>
      <rPr>
        <vertAlign val="subscript"/>
        <sz val="10"/>
        <rFont val="Verdana"/>
      </rPr>
      <t>x</t>
    </r>
    <r>
      <rPr>
        <sz val="10"/>
        <rFont val="Verdana"/>
      </rPr>
      <t xml:space="preserve"> is distributed with...</t>
    </r>
  </si>
  <si>
    <r>
      <t>m</t>
    </r>
    <r>
      <rPr>
        <sz val="10"/>
        <rFont val="Verdana"/>
      </rPr>
      <t xml:space="preserve"> = </t>
    </r>
  </si>
  <si>
    <t>don't reject H0</t>
  </si>
  <si>
    <r>
      <t>est</t>
    </r>
    <r>
      <rPr>
        <sz val="10"/>
        <rFont val="Symbol"/>
      </rPr>
      <t>s</t>
    </r>
    <r>
      <rPr>
        <vertAlign val="superscript"/>
        <sz val="10"/>
        <rFont val="Symbol"/>
      </rPr>
      <t>2</t>
    </r>
    <r>
      <rPr>
        <sz val="10"/>
        <rFont val="Verdana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</si>
</sst>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0000000000000"/>
  </numFmts>
  <fonts count="26" x14ac:knownFonts="1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u/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sz val="10"/>
      <name val="Symbol"/>
    </font>
    <font>
      <vertAlign val="subscript"/>
      <sz val="10"/>
      <name val="Verdana"/>
    </font>
    <font>
      <vertAlign val="superscript"/>
      <sz val="10"/>
      <name val="Verdana"/>
    </font>
    <font>
      <sz val="11"/>
      <name val="Verdana"/>
    </font>
    <font>
      <vertAlign val="subscript"/>
      <sz val="11"/>
      <name val="Verdana"/>
    </font>
    <font>
      <b/>
      <sz val="11"/>
      <name val="Verdana"/>
    </font>
    <font>
      <i/>
      <u/>
      <sz val="10"/>
      <name val="Verdana"/>
    </font>
    <font>
      <u/>
      <sz val="10"/>
      <color rgb="FFFF0000"/>
      <name val="Verdana"/>
    </font>
    <font>
      <sz val="10"/>
      <color rgb="FFFF0000"/>
      <name val="Verdana"/>
    </font>
    <font>
      <b/>
      <sz val="11"/>
      <color rgb="FFFF0000"/>
      <name val="Verdana"/>
    </font>
    <font>
      <sz val="10"/>
      <color rgb="FFFF0000"/>
      <name val="Symbol"/>
    </font>
    <font>
      <vertAlign val="subscript"/>
      <sz val="10"/>
      <color rgb="FFFF0000"/>
      <name val="Verdana"/>
    </font>
    <font>
      <vertAlign val="superscript"/>
      <sz val="10"/>
      <color rgb="FFFF0000"/>
      <name val="Verdana"/>
    </font>
    <font>
      <i/>
      <u/>
      <sz val="10"/>
      <color rgb="FFFF0000"/>
      <name val="Verdana"/>
    </font>
    <font>
      <i/>
      <sz val="10"/>
      <color rgb="FFFF000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vertAlign val="superscript"/>
      <sz val="10"/>
      <name val="Symbo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22">
    <xf numFmtId="164" fontId="0" fillId="0" borderId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4" fillId="0" borderId="0" applyNumberFormat="0" applyFill="0" applyBorder="0" applyAlignment="0" applyProtection="0">
      <alignment vertical="center"/>
    </xf>
  </cellStyleXfs>
  <cellXfs count="246">
    <xf numFmtId="164" fontId="0" fillId="0" borderId="0" xfId="0">
      <alignment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0" borderId="0" xfId="0" quotePrefix="1" applyNumberForma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>
      <alignment vertical="center"/>
    </xf>
    <xf numFmtId="164" fontId="0" fillId="0" borderId="2" xfId="0" applyNumberFormat="1" applyBorder="1">
      <alignment vertical="center"/>
    </xf>
    <xf numFmtId="164" fontId="0" fillId="0" borderId="6" xfId="0" applyNumberFormat="1" applyBorder="1">
      <alignment vertical="center"/>
    </xf>
    <xf numFmtId="164" fontId="0" fillId="0" borderId="3" xfId="0" applyNumberFormat="1" applyBorder="1">
      <alignment vertical="center"/>
    </xf>
    <xf numFmtId="164" fontId="0" fillId="0" borderId="0" xfId="0" applyNumberFormat="1">
      <alignment vertical="center"/>
    </xf>
    <xf numFmtId="3" fontId="2" fillId="0" borderId="5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11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13" fillId="0" borderId="0" xfId="0" applyNumberFormat="1" applyFont="1" applyAlignment="1">
      <alignment horizontal="left" vertical="center"/>
    </xf>
    <xf numFmtId="164" fontId="5" fillId="0" borderId="0" xfId="0" applyNumberFormat="1" applyFont="1" applyBorder="1" applyAlignment="1">
      <alignment horizontal="right"/>
    </xf>
    <xf numFmtId="164" fontId="0" fillId="0" borderId="0" xfId="0" quotePrefix="1" applyNumberFormat="1" applyBorder="1">
      <alignment vertical="center"/>
    </xf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164" fontId="0" fillId="0" borderId="5" xfId="0" applyNumberFormat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0" fillId="0" borderId="5" xfId="0" applyNumberFormat="1" applyBorder="1" applyAlignment="1">
      <alignment horizontal="left" vertical="center"/>
    </xf>
    <xf numFmtId="164" fontId="0" fillId="0" borderId="5" xfId="0" applyNumberFormat="1" applyBorder="1">
      <alignment vertical="center"/>
    </xf>
    <xf numFmtId="164" fontId="0" fillId="0" borderId="5" xfId="0" applyNumberFormat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9" fontId="0" fillId="0" borderId="0" xfId="3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left" vertical="center"/>
    </xf>
    <xf numFmtId="165" fontId="0" fillId="0" borderId="0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164" fontId="0" fillId="0" borderId="0" xfId="0" applyNumberFormat="1">
      <alignment vertical="center"/>
    </xf>
    <xf numFmtId="164" fontId="13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164" fontId="0" fillId="0" borderId="0" xfId="0" applyNumberFormat="1" applyBorder="1">
      <alignment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164" fontId="0" fillId="0" borderId="0" xfId="0" quotePrefix="1" applyNumberFormat="1">
      <alignment vertical="center"/>
    </xf>
    <xf numFmtId="164" fontId="0" fillId="0" borderId="2" xfId="0" applyNumberFormat="1" applyBorder="1">
      <alignment vertical="center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>
      <alignment vertical="center"/>
    </xf>
    <xf numFmtId="164" fontId="0" fillId="0" borderId="5" xfId="0" applyNumberFormat="1" applyBorder="1" applyAlignment="1">
      <alignment horizontal="left" vertical="center"/>
    </xf>
    <xf numFmtId="164" fontId="0" fillId="0" borderId="5" xfId="0" applyNumberFormat="1" applyBorder="1">
      <alignment vertical="center"/>
    </xf>
    <xf numFmtId="164" fontId="0" fillId="0" borderId="0" xfId="0" applyNumberFormat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left" vertical="center"/>
    </xf>
    <xf numFmtId="164" fontId="0" fillId="0" borderId="7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left" vertical="center"/>
    </xf>
    <xf numFmtId="164" fontId="0" fillId="0" borderId="3" xfId="0" applyNumberFormat="1" applyBorder="1">
      <alignment vertic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left" vertical="center"/>
    </xf>
    <xf numFmtId="164" fontId="15" fillId="0" borderId="0" xfId="0" applyNumberFormat="1" applyFont="1" applyBorder="1" applyAlignment="1">
      <alignment horizontal="left" vertical="center"/>
    </xf>
    <xf numFmtId="164" fontId="16" fillId="0" borderId="0" xfId="0" applyNumberFormat="1" applyFont="1" applyBorder="1">
      <alignment vertical="center"/>
    </xf>
    <xf numFmtId="164" fontId="16" fillId="0" borderId="0" xfId="0" applyNumberFormat="1" applyFont="1">
      <alignment vertical="center"/>
    </xf>
    <xf numFmtId="164" fontId="17" fillId="0" borderId="0" xfId="0" applyNumberFormat="1" applyFont="1" applyAlignment="1">
      <alignment horizontal="right" vertical="center"/>
    </xf>
    <xf numFmtId="3" fontId="16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center"/>
    </xf>
    <xf numFmtId="164" fontId="16" fillId="0" borderId="0" xfId="0" quotePrefix="1" applyNumberFormat="1" applyFont="1" applyBorder="1">
      <alignment vertical="center"/>
    </xf>
    <xf numFmtId="164" fontId="16" fillId="0" borderId="0" xfId="0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right" vertical="center"/>
    </xf>
    <xf numFmtId="9" fontId="16" fillId="0" borderId="0" xfId="3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right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left" vertical="center"/>
    </xf>
    <xf numFmtId="3" fontId="16" fillId="0" borderId="4" xfId="0" applyNumberFormat="1" applyFont="1" applyBorder="1" applyAlignment="1">
      <alignment horizontal="right" vertical="center"/>
    </xf>
    <xf numFmtId="164" fontId="16" fillId="0" borderId="2" xfId="0" applyNumberFormat="1" applyFont="1" applyBorder="1">
      <alignment vertical="center"/>
    </xf>
    <xf numFmtId="164" fontId="16" fillId="0" borderId="5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left" vertical="center"/>
    </xf>
    <xf numFmtId="164" fontId="16" fillId="0" borderId="6" xfId="0" applyNumberFormat="1" applyFont="1" applyBorder="1">
      <alignment vertical="center"/>
    </xf>
    <xf numFmtId="3" fontId="18" fillId="0" borderId="5" xfId="0" applyNumberFormat="1" applyFont="1" applyFill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3" fontId="16" fillId="0" borderId="5" xfId="0" applyNumberFormat="1" applyFont="1" applyBorder="1" applyAlignment="1">
      <alignment horizontal="left" vertical="center"/>
    </xf>
    <xf numFmtId="164" fontId="16" fillId="0" borderId="5" xfId="0" applyNumberFormat="1" applyFont="1" applyBorder="1" applyAlignment="1">
      <alignment horizontal="left" vertical="center"/>
    </xf>
    <xf numFmtId="165" fontId="16" fillId="0" borderId="0" xfId="0" applyNumberFormat="1" applyFont="1" applyBorder="1" applyAlignment="1">
      <alignment horizontal="left" vertical="center"/>
    </xf>
    <xf numFmtId="164" fontId="16" fillId="0" borderId="5" xfId="0" applyNumberFormat="1" applyFont="1" applyBorder="1">
      <alignment vertical="center"/>
    </xf>
    <xf numFmtId="164" fontId="16" fillId="0" borderId="0" xfId="0" applyNumberFormat="1" applyFont="1" applyBorder="1" applyAlignment="1">
      <alignment horizontal="left" vertical="center"/>
    </xf>
    <xf numFmtId="164" fontId="18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64" fontId="16" fillId="0" borderId="7" xfId="0" applyNumberFormat="1" applyFont="1" applyBorder="1" applyAlignment="1">
      <alignment horizontal="right" vertical="center"/>
    </xf>
    <xf numFmtId="164" fontId="16" fillId="0" borderId="8" xfId="0" applyNumberFormat="1" applyFont="1" applyBorder="1" applyAlignment="1">
      <alignment horizontal="left" vertical="center"/>
    </xf>
    <xf numFmtId="164" fontId="16" fillId="0" borderId="3" xfId="0" applyNumberFormat="1" applyFont="1" applyBorder="1">
      <alignment vertical="center"/>
    </xf>
    <xf numFmtId="164" fontId="16" fillId="0" borderId="12" xfId="0" applyNumberFormat="1" applyFont="1" applyBorder="1" applyAlignment="1">
      <alignment horizontal="left" vertical="center"/>
    </xf>
    <xf numFmtId="164" fontId="16" fillId="0" borderId="11" xfId="0" applyNumberFormat="1" applyFont="1" applyBorder="1">
      <alignment vertical="center"/>
    </xf>
    <xf numFmtId="3" fontId="15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8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164" fontId="13" fillId="0" borderId="0" xfId="0" quotePrefix="1" applyNumberFormat="1" applyFont="1" applyAlignment="1">
      <alignment horizontal="right" vertical="center"/>
    </xf>
    <xf numFmtId="164" fontId="0" fillId="0" borderId="11" xfId="0" applyNumberForma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9" fontId="0" fillId="0" borderId="0" xfId="3" applyFont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4" fontId="0" fillId="0" borderId="0" xfId="0" quotePrefix="1" applyNumberFormat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164" fontId="5" fillId="0" borderId="0" xfId="0" applyNumberFormat="1" applyFont="1">
      <alignment vertical="center"/>
    </xf>
    <xf numFmtId="164" fontId="11" fillId="0" borderId="0" xfId="0" applyNumberFormat="1" applyFont="1">
      <alignment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>
      <alignment vertic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quotePrefix="1" applyNumberForma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0" fillId="2" borderId="9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9" fontId="0" fillId="0" borderId="0" xfId="3" applyFont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3" fontId="1" fillId="0" borderId="6" xfId="0" applyNumberFormat="1" applyFont="1" applyBorder="1" applyAlignment="1">
      <alignment horizontal="right" vertical="center"/>
    </xf>
    <xf numFmtId="164" fontId="0" fillId="0" borderId="6" xfId="0" applyNumberFormat="1" applyBorder="1" applyAlignment="1">
      <alignment horizontal="left" vertical="center"/>
    </xf>
    <xf numFmtId="165" fontId="0" fillId="0" borderId="6" xfId="0" applyNumberForma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164" fontId="0" fillId="0" borderId="9" xfId="0" applyNumberFormat="1" applyBorder="1" applyAlignment="1">
      <alignment horizontal="left" vertical="center"/>
    </xf>
    <xf numFmtId="164" fontId="0" fillId="0" borderId="9" xfId="0" applyNumberFormat="1" applyBorder="1">
      <alignment vertical="center"/>
    </xf>
    <xf numFmtId="164" fontId="5" fillId="0" borderId="9" xfId="0" applyNumberFormat="1" applyFont="1" applyBorder="1">
      <alignment vertical="center"/>
    </xf>
    <xf numFmtId="164" fontId="0" fillId="0" borderId="9" xfId="0" quotePrefix="1" applyNumberFormat="1" applyBorder="1">
      <alignment vertical="center"/>
    </xf>
    <xf numFmtId="164" fontId="0" fillId="0" borderId="9" xfId="0" applyNumberFormat="1" applyBorder="1" applyAlignment="1">
      <alignment horizontal="right" vertical="center"/>
    </xf>
    <xf numFmtId="3" fontId="17" fillId="0" borderId="0" xfId="0" applyNumberFormat="1" applyFont="1" applyAlignment="1">
      <alignment horizontal="left"/>
    </xf>
    <xf numFmtId="164" fontId="15" fillId="0" borderId="0" xfId="0" applyNumberFormat="1" applyFont="1">
      <alignment vertical="center"/>
    </xf>
    <xf numFmtId="164" fontId="16" fillId="0" borderId="0" xfId="0" quotePrefix="1" applyNumberFormat="1" applyFont="1">
      <alignment vertical="center"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left" vertical="center"/>
    </xf>
    <xf numFmtId="164" fontId="18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left" vertical="center"/>
    </xf>
    <xf numFmtId="164" fontId="0" fillId="0" borderId="0" xfId="0" quotePrefix="1" applyNumberFormat="1" applyFont="1">
      <alignment vertical="center"/>
    </xf>
    <xf numFmtId="164" fontId="0" fillId="0" borderId="0" xfId="0" applyNumberFormat="1" applyFo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left" vertical="center"/>
    </xf>
    <xf numFmtId="164" fontId="0" fillId="0" borderId="5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left" vertical="center"/>
    </xf>
    <xf numFmtId="4" fontId="0" fillId="0" borderId="6" xfId="0" applyNumberFormat="1" applyFont="1" applyBorder="1" applyAlignment="1">
      <alignment horizontal="left" vertical="center"/>
    </xf>
    <xf numFmtId="3" fontId="0" fillId="0" borderId="5" xfId="0" applyNumberFormat="1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right" vertical="center"/>
    </xf>
    <xf numFmtId="164" fontId="0" fillId="0" borderId="5" xfId="0" applyNumberFormat="1" applyFont="1" applyBorder="1">
      <alignment vertical="center"/>
    </xf>
    <xf numFmtId="164" fontId="0" fillId="0" borderId="5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3" fontId="0" fillId="0" borderId="5" xfId="0" applyNumberFormat="1" applyFont="1" applyBorder="1" applyAlignment="1">
      <alignment horizontal="right" vertical="center"/>
    </xf>
    <xf numFmtId="164" fontId="0" fillId="0" borderId="0" xfId="0" applyNumberFormat="1" applyFont="1" applyBorder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6" fontId="0" fillId="0" borderId="0" xfId="0" applyNumberFormat="1">
      <alignment vertical="center"/>
    </xf>
    <xf numFmtId="164" fontId="0" fillId="0" borderId="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/>
    </xf>
  </cellXfs>
  <cellStyles count="122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3"/>
  <sheetViews>
    <sheetView tabSelected="1" topLeftCell="A24" zoomScale="130" zoomScaleNormal="130" zoomScalePageLayoutView="130" workbookViewId="0">
      <selection activeCell="E40" sqref="E40"/>
    </sheetView>
  </sheetViews>
  <sheetFormatPr baseColWidth="10" defaultColWidth="12.42578125" defaultRowHeight="12" customHeight="1" outlineLevelRow="1" x14ac:dyDescent="0"/>
  <cols>
    <col min="1" max="1" width="10.7109375" style="21" customWidth="1"/>
    <col min="2" max="3" width="12.42578125" style="13"/>
    <col min="4" max="4" width="16.28515625" style="13" bestFit="1" customWidth="1"/>
    <col min="5" max="5" width="13.28515625" style="13" customWidth="1"/>
    <col min="6" max="6" width="12.42578125" style="13"/>
    <col min="7" max="7" width="13.28515625" style="13" customWidth="1"/>
    <col min="8" max="9" width="12.42578125" style="13"/>
    <col min="10" max="10" width="13.28515625" style="13" customWidth="1"/>
    <col min="11" max="16384" width="12.42578125" style="13"/>
  </cols>
  <sheetData>
    <row r="1" spans="1:12" ht="12" hidden="1" customHeight="1" outlineLevel="1">
      <c r="A1" s="20" t="s">
        <v>79</v>
      </c>
    </row>
    <row r="2" spans="1:12" ht="12" hidden="1" customHeight="1" outlineLevel="1">
      <c r="A2" s="20" t="s">
        <v>21</v>
      </c>
    </row>
    <row r="3" spans="1:12" s="56" customFormat="1" ht="12" customHeight="1" collapsed="1">
      <c r="A3" s="55"/>
      <c r="B3" s="237"/>
      <c r="C3" s="237"/>
      <c r="D3" s="237"/>
      <c r="F3" s="238"/>
      <c r="G3" s="238"/>
      <c r="H3" s="238"/>
      <c r="J3" s="237" t="s">
        <v>1</v>
      </c>
      <c r="K3" s="237"/>
      <c r="L3" s="237"/>
    </row>
    <row r="4" spans="1:12" s="56" customFormat="1" ht="12" customHeight="1">
      <c r="A4" s="55" t="s">
        <v>203</v>
      </c>
      <c r="B4" s="61" t="s">
        <v>204</v>
      </c>
      <c r="F4" s="62"/>
      <c r="G4" s="62"/>
      <c r="H4" s="62"/>
    </row>
    <row r="5" spans="1:12" s="56" customFormat="1" ht="12" customHeight="1">
      <c r="A5" s="150"/>
      <c r="B5" s="15" t="s">
        <v>205</v>
      </c>
      <c r="C5" s="15" t="s">
        <v>206</v>
      </c>
      <c r="F5" s="62"/>
      <c r="G5" s="62"/>
      <c r="H5" s="62"/>
    </row>
    <row r="6" spans="1:12" s="56" customFormat="1" ht="12" customHeight="1">
      <c r="A6" s="57"/>
      <c r="B6" s="3">
        <v>1</v>
      </c>
      <c r="C6" s="4">
        <v>9</v>
      </c>
      <c r="F6" s="62"/>
      <c r="G6" s="62"/>
      <c r="H6" s="62"/>
    </row>
    <row r="7" spans="1:12" s="56" customFormat="1" ht="12" customHeight="1">
      <c r="A7" s="57"/>
      <c r="B7" s="3">
        <v>2</v>
      </c>
      <c r="C7" s="4">
        <v>9</v>
      </c>
      <c r="F7" s="62"/>
      <c r="G7" s="62"/>
      <c r="H7" s="62"/>
    </row>
    <row r="8" spans="1:12" s="56" customFormat="1" ht="12" customHeight="1">
      <c r="A8" s="57"/>
      <c r="B8" s="3">
        <v>3</v>
      </c>
      <c r="C8" s="4">
        <v>10</v>
      </c>
      <c r="F8" s="62"/>
      <c r="G8" s="62"/>
      <c r="H8" s="62"/>
    </row>
    <row r="9" spans="1:12" s="56" customFormat="1" ht="12" customHeight="1">
      <c r="A9" s="57"/>
      <c r="B9" s="3">
        <v>4</v>
      </c>
      <c r="C9" s="5">
        <v>10</v>
      </c>
      <c r="F9" s="62"/>
      <c r="G9" s="62"/>
      <c r="H9" s="62"/>
    </row>
    <row r="10" spans="1:12" s="56" customFormat="1" ht="12" customHeight="1">
      <c r="A10" s="57"/>
      <c r="B10" s="26" t="s">
        <v>207</v>
      </c>
      <c r="C10" s="3">
        <f>SUM(C6:C9)</f>
        <v>38</v>
      </c>
    </row>
    <row r="11" spans="1:12" s="56" customFormat="1" ht="12" customHeight="1" thickBot="1">
      <c r="A11" s="57"/>
      <c r="B11" s="59"/>
      <c r="C11" s="59"/>
    </row>
    <row r="12" spans="1:12" s="56" customFormat="1" ht="12" customHeight="1" thickBot="1">
      <c r="A12" s="57" t="s">
        <v>208</v>
      </c>
      <c r="B12" s="66" t="s">
        <v>209</v>
      </c>
      <c r="C12" s="151">
        <f>AVERAGE(C6:C9)</f>
        <v>9.5</v>
      </c>
    </row>
    <row r="13" spans="1:12" s="56" customFormat="1" ht="12" customHeight="1">
      <c r="A13" s="57"/>
      <c r="B13" s="58" t="s">
        <v>210</v>
      </c>
      <c r="C13" s="152">
        <f>COUNT(B6:B9)</f>
        <v>4</v>
      </c>
    </row>
    <row r="14" spans="1:12" s="56" customFormat="1" ht="12" customHeight="1">
      <c r="A14" s="57"/>
      <c r="B14" s="58" t="s">
        <v>211</v>
      </c>
      <c r="C14" s="153">
        <f>SUMSQ(C6:C9)-C10^2/C13</f>
        <v>1</v>
      </c>
    </row>
    <row r="15" spans="1:12" s="56" customFormat="1" ht="12" customHeight="1">
      <c r="A15" s="57"/>
      <c r="B15" s="58" t="s">
        <v>212</v>
      </c>
      <c r="C15" s="152">
        <f>C13-1</f>
        <v>3</v>
      </c>
    </row>
    <row r="16" spans="1:12" s="56" customFormat="1" ht="12" customHeight="1">
      <c r="A16" s="57"/>
      <c r="B16" s="60" t="s">
        <v>213</v>
      </c>
      <c r="C16" s="76">
        <f>C14/C15</f>
        <v>0.33333333333333331</v>
      </c>
    </row>
    <row r="17" spans="1:7" s="56" customFormat="1" ht="12" customHeight="1">
      <c r="A17" s="57"/>
      <c r="B17" s="60" t="s">
        <v>214</v>
      </c>
      <c r="C17" s="76">
        <f>SQRT(C16)</f>
        <v>0.57735026918962573</v>
      </c>
      <c r="D17" s="236"/>
    </row>
    <row r="18" spans="1:7" s="56" customFormat="1" ht="12" customHeight="1">
      <c r="A18" s="57"/>
      <c r="B18" s="60" t="s">
        <v>215</v>
      </c>
      <c r="C18" s="76">
        <f>(C16/C13)</f>
        <v>8.3333333333333329E-2</v>
      </c>
    </row>
    <row r="19" spans="1:7" s="56" customFormat="1" ht="12" customHeight="1">
      <c r="A19" s="57"/>
    </row>
    <row r="20" spans="1:7" s="56" customFormat="1" ht="12" customHeight="1">
      <c r="A20" s="57"/>
      <c r="B20" s="58" t="s">
        <v>216</v>
      </c>
      <c r="C20" s="154">
        <v>0.95</v>
      </c>
    </row>
    <row r="21" spans="1:7" s="56" customFormat="1" ht="12" customHeight="1">
      <c r="A21" s="57"/>
      <c r="B21" s="60" t="s">
        <v>217</v>
      </c>
      <c r="C21" s="153">
        <f>SQRT(C18)</f>
        <v>0.28867513459481287</v>
      </c>
      <c r="G21" s="70"/>
    </row>
    <row r="22" spans="1:7" s="56" customFormat="1" ht="12" customHeight="1" thickBot="1">
      <c r="A22" s="57"/>
      <c r="B22" s="155" t="s">
        <v>218</v>
      </c>
      <c r="C22" s="153">
        <f>TINV(1-C20,C15)</f>
        <v>3.1824463052837078</v>
      </c>
    </row>
    <row r="23" spans="1:7" s="56" customFormat="1" ht="12" customHeight="1" thickBot="1">
      <c r="A23" s="57"/>
      <c r="B23" s="66" t="s">
        <v>219</v>
      </c>
      <c r="C23" s="151">
        <f>C21*C22</f>
        <v>0.91869311551853927</v>
      </c>
    </row>
    <row r="24" spans="1:7" s="56" customFormat="1" ht="12" customHeight="1">
      <c r="A24" s="57"/>
      <c r="B24" s="69" t="s">
        <v>220</v>
      </c>
      <c r="C24" s="156">
        <f>C12+C23</f>
        <v>10.41869311551854</v>
      </c>
    </row>
    <row r="25" spans="1:7" s="56" customFormat="1" ht="12" customHeight="1">
      <c r="A25" s="57"/>
      <c r="B25" s="69" t="s">
        <v>220</v>
      </c>
      <c r="C25" s="156">
        <f>C12-C23</f>
        <v>8.5813068844814602</v>
      </c>
    </row>
    <row r="26" spans="1:7" s="56" customFormat="1" ht="12" customHeight="1">
      <c r="A26" s="57"/>
    </row>
    <row r="27" spans="1:7" s="56" customFormat="1" ht="12" customHeight="1">
      <c r="A27" s="57" t="s">
        <v>221</v>
      </c>
      <c r="B27" s="157" t="s">
        <v>222</v>
      </c>
      <c r="C27" s="158">
        <v>0.05</v>
      </c>
    </row>
    <row r="28" spans="1:7" s="56" customFormat="1" ht="12" customHeight="1">
      <c r="A28" s="57"/>
      <c r="B28" s="155"/>
      <c r="C28" s="159"/>
    </row>
    <row r="29" spans="1:7" s="56" customFormat="1" ht="12" customHeight="1">
      <c r="A29" s="57"/>
      <c r="B29" s="69" t="s">
        <v>223</v>
      </c>
      <c r="C29" s="152">
        <v>10</v>
      </c>
    </row>
    <row r="30" spans="1:7" s="56" customFormat="1" ht="12" customHeight="1">
      <c r="A30" s="57"/>
      <c r="B30" s="69" t="s">
        <v>224</v>
      </c>
      <c r="C30" s="152">
        <f>C29</f>
        <v>10</v>
      </c>
    </row>
    <row r="31" spans="1:7" s="56" customFormat="1" ht="12" customHeight="1">
      <c r="A31" s="57"/>
    </row>
    <row r="32" spans="1:7" s="56" customFormat="1" ht="12" customHeight="1">
      <c r="A32" s="57"/>
      <c r="B32" s="58" t="s">
        <v>211</v>
      </c>
      <c r="C32" s="56" t="s">
        <v>225</v>
      </c>
    </row>
    <row r="33" spans="1:15" s="56" customFormat="1" ht="12" customHeight="1">
      <c r="A33" s="57"/>
      <c r="C33" s="70"/>
    </row>
    <row r="34" spans="1:15" s="56" customFormat="1" ht="12" customHeight="1">
      <c r="A34" s="57"/>
      <c r="B34" s="153" t="s">
        <v>226</v>
      </c>
    </row>
    <row r="35" spans="1:15" s="56" customFormat="1" ht="12" customHeight="1">
      <c r="A35" s="57"/>
      <c r="B35" s="160" t="s">
        <v>227</v>
      </c>
      <c r="C35" s="152">
        <f>C29</f>
        <v>10</v>
      </c>
    </row>
    <row r="36" spans="1:15" s="56" customFormat="1" ht="12" customHeight="1">
      <c r="A36" s="57"/>
      <c r="B36" s="60" t="s">
        <v>217</v>
      </c>
      <c r="C36" s="76">
        <f>SQRT(C18)</f>
        <v>0.28867513459481287</v>
      </c>
    </row>
    <row r="37" spans="1:15" s="56" customFormat="1" ht="12" customHeight="1" thickBot="1">
      <c r="A37" s="57"/>
    </row>
    <row r="38" spans="1:15" s="56" customFormat="1" ht="12" customHeight="1">
      <c r="A38" s="57"/>
      <c r="B38" s="161" t="s">
        <v>228</v>
      </c>
      <c r="C38" s="162">
        <f>(C12-C35)/C36</f>
        <v>-1.7320508075688774</v>
      </c>
    </row>
    <row r="39" spans="1:15" s="56" customFormat="1" ht="12" customHeight="1">
      <c r="A39" s="57"/>
      <c r="B39" s="79" t="s">
        <v>218</v>
      </c>
      <c r="C39" s="163">
        <f>TINV(C27,C15)</f>
        <v>3.1824463052837091</v>
      </c>
    </row>
    <row r="40" spans="1:15" s="56" customFormat="1" ht="12" customHeight="1" thickBot="1">
      <c r="A40" s="57"/>
      <c r="B40" s="81" t="s">
        <v>229</v>
      </c>
      <c r="C40" s="164" t="str">
        <f>IF(OR(C38&gt;C39,C38&lt;-C39),$A$1,$A$2)</f>
        <v>don't reject H0</v>
      </c>
    </row>
    <row r="41" spans="1:15" s="56" customFormat="1" ht="12" customHeight="1">
      <c r="A41" s="57"/>
      <c r="B41" s="69"/>
      <c r="C41" s="76"/>
    </row>
    <row r="42" spans="1:15" s="56" customFormat="1" ht="12" customHeight="1">
      <c r="A42" s="57"/>
      <c r="B42" s="235"/>
      <c r="C42" s="235"/>
      <c r="D42" s="59"/>
      <c r="E42" s="59"/>
      <c r="F42" s="59"/>
      <c r="G42" s="59"/>
    </row>
    <row r="43" spans="1:15" s="56" customFormat="1" ht="12" customHeight="1">
      <c r="A43" s="55" t="s">
        <v>230</v>
      </c>
      <c r="B43" s="165" t="s">
        <v>231</v>
      </c>
      <c r="C43" s="76"/>
    </row>
    <row r="44" spans="1:15" s="56" customFormat="1" ht="12" customHeight="1">
      <c r="A44" s="57"/>
      <c r="B44" s="76" t="s">
        <v>232</v>
      </c>
      <c r="C44" s="76"/>
    </row>
    <row r="45" spans="1:15" s="56" customFormat="1" ht="12" customHeight="1">
      <c r="A45" s="57"/>
      <c r="B45" s="69"/>
      <c r="C45" s="76"/>
    </row>
    <row r="46" spans="1:15" s="56" customFormat="1" ht="12" customHeight="1">
      <c r="A46" s="166"/>
      <c r="B46" s="165" t="s">
        <v>233</v>
      </c>
      <c r="C46" s="70"/>
      <c r="G46" s="165" t="s">
        <v>234</v>
      </c>
      <c r="H46" s="70"/>
    </row>
    <row r="47" spans="1:15" s="56" customFormat="1" ht="12" customHeight="1">
      <c r="A47" s="57"/>
      <c r="B47" s="167" t="s">
        <v>235</v>
      </c>
      <c r="C47" s="167" t="s">
        <v>236</v>
      </c>
      <c r="D47" s="167" t="s">
        <v>237</v>
      </c>
      <c r="E47" s="24" t="s">
        <v>238</v>
      </c>
      <c r="G47" s="167" t="s">
        <v>239</v>
      </c>
      <c r="H47" s="167" t="s">
        <v>240</v>
      </c>
      <c r="I47" s="167" t="s">
        <v>241</v>
      </c>
      <c r="J47" s="24" t="s">
        <v>238</v>
      </c>
      <c r="L47" s="168"/>
      <c r="M47" s="25"/>
      <c r="N47" s="62"/>
      <c r="O47" s="62"/>
    </row>
    <row r="48" spans="1:15" s="56" customFormat="1" ht="12" customHeight="1">
      <c r="A48" s="57"/>
      <c r="B48" s="169">
        <v>1</v>
      </c>
      <c r="C48" s="4">
        <v>19</v>
      </c>
      <c r="D48" s="170">
        <v>13</v>
      </c>
      <c r="E48" s="1">
        <f>C48-D48</f>
        <v>6</v>
      </c>
      <c r="G48" s="169">
        <v>1</v>
      </c>
      <c r="H48" s="4">
        <v>10</v>
      </c>
      <c r="I48" s="170">
        <v>13</v>
      </c>
      <c r="J48" s="1">
        <f>H48-I48</f>
        <v>-3</v>
      </c>
      <c r="L48" s="171"/>
      <c r="M48" s="171"/>
      <c r="N48" s="171"/>
      <c r="O48" s="171"/>
    </row>
    <row r="49" spans="1:15" s="56" customFormat="1" ht="12" customHeight="1">
      <c r="A49" s="57"/>
      <c r="B49" s="169">
        <v>2</v>
      </c>
      <c r="C49" s="4">
        <v>15</v>
      </c>
      <c r="D49" s="170">
        <v>3</v>
      </c>
      <c r="E49" s="1">
        <f t="shared" ref="E49:E56" si="0">C49-D49</f>
        <v>12</v>
      </c>
      <c r="G49" s="169">
        <v>2</v>
      </c>
      <c r="H49" s="4">
        <v>4</v>
      </c>
      <c r="I49" s="170">
        <v>4</v>
      </c>
      <c r="J49" s="1">
        <f t="shared" ref="J49:J55" si="1">H49-I49</f>
        <v>0</v>
      </c>
      <c r="L49" s="144"/>
      <c r="M49" s="172"/>
      <c r="N49" s="144"/>
      <c r="O49" s="144"/>
    </row>
    <row r="50" spans="1:15" s="56" customFormat="1" ht="12" customHeight="1">
      <c r="A50" s="57"/>
      <c r="B50" s="169">
        <v>3</v>
      </c>
      <c r="C50" s="4">
        <v>16</v>
      </c>
      <c r="D50" s="170">
        <v>11</v>
      </c>
      <c r="E50" s="1">
        <f t="shared" si="0"/>
        <v>5</v>
      </c>
      <c r="G50" s="169">
        <v>3</v>
      </c>
      <c r="H50" s="4">
        <v>12</v>
      </c>
      <c r="I50" s="170">
        <v>11</v>
      </c>
      <c r="J50" s="1">
        <f t="shared" si="1"/>
        <v>1</v>
      </c>
      <c r="L50" s="144"/>
      <c r="M50" s="172"/>
      <c r="N50" s="144"/>
      <c r="O50" s="144"/>
    </row>
    <row r="51" spans="1:15" s="56" customFormat="1" ht="12" customHeight="1">
      <c r="A51" s="57"/>
      <c r="B51" s="169">
        <v>4</v>
      </c>
      <c r="C51" s="4">
        <v>9</v>
      </c>
      <c r="D51" s="170">
        <v>7</v>
      </c>
      <c r="E51" s="1">
        <f t="shared" si="0"/>
        <v>2</v>
      </c>
      <c r="G51" s="169">
        <v>4</v>
      </c>
      <c r="H51" s="4">
        <v>11</v>
      </c>
      <c r="I51" s="170">
        <v>8</v>
      </c>
      <c r="J51" s="1">
        <f t="shared" si="1"/>
        <v>3</v>
      </c>
      <c r="L51" s="144"/>
      <c r="M51" s="144"/>
      <c r="N51" s="144"/>
      <c r="O51" s="144"/>
    </row>
    <row r="52" spans="1:15" s="56" customFormat="1" ht="12" customHeight="1">
      <c r="A52" s="57"/>
      <c r="B52" s="169">
        <v>5</v>
      </c>
      <c r="C52" s="4">
        <v>15</v>
      </c>
      <c r="D52" s="170">
        <v>15</v>
      </c>
      <c r="E52" s="1">
        <f t="shared" si="0"/>
        <v>0</v>
      </c>
      <c r="G52" s="169">
        <v>5</v>
      </c>
      <c r="H52" s="4">
        <v>12</v>
      </c>
      <c r="I52" s="170">
        <v>10</v>
      </c>
      <c r="J52" s="1">
        <f t="shared" si="1"/>
        <v>2</v>
      </c>
      <c r="L52" s="144"/>
      <c r="M52" s="173"/>
      <c r="N52" s="144"/>
      <c r="O52" s="144"/>
    </row>
    <row r="53" spans="1:15" s="56" customFormat="1" ht="12" customHeight="1">
      <c r="A53" s="57"/>
      <c r="B53" s="169">
        <v>6</v>
      </c>
      <c r="C53" s="4">
        <v>15</v>
      </c>
      <c r="D53" s="170">
        <v>9</v>
      </c>
      <c r="E53" s="1">
        <f t="shared" si="0"/>
        <v>6</v>
      </c>
      <c r="G53" s="169">
        <v>6</v>
      </c>
      <c r="H53" s="4">
        <v>11</v>
      </c>
      <c r="I53" s="170">
        <v>10</v>
      </c>
      <c r="J53" s="1">
        <f t="shared" si="1"/>
        <v>1</v>
      </c>
      <c r="L53" s="144"/>
      <c r="M53" s="173"/>
      <c r="N53" s="144"/>
      <c r="O53" s="144"/>
    </row>
    <row r="54" spans="1:15" s="56" customFormat="1" ht="12" customHeight="1">
      <c r="A54" s="57"/>
      <c r="B54" s="169">
        <v>7</v>
      </c>
      <c r="C54" s="4">
        <v>14</v>
      </c>
      <c r="D54" s="170">
        <v>8</v>
      </c>
      <c r="E54" s="1">
        <f t="shared" si="0"/>
        <v>6</v>
      </c>
      <c r="G54" s="169">
        <v>7</v>
      </c>
      <c r="H54" s="4">
        <v>16</v>
      </c>
      <c r="I54" s="170">
        <v>14</v>
      </c>
      <c r="J54" s="1">
        <f t="shared" si="1"/>
        <v>2</v>
      </c>
      <c r="L54" s="144"/>
      <c r="M54" s="173"/>
      <c r="N54" s="144"/>
      <c r="O54" s="144"/>
    </row>
    <row r="55" spans="1:15" s="56" customFormat="1" ht="12" customHeight="1">
      <c r="A55" s="57"/>
      <c r="B55" s="169">
        <v>8</v>
      </c>
      <c r="C55" s="4">
        <v>16</v>
      </c>
      <c r="D55" s="170">
        <v>15</v>
      </c>
      <c r="E55" s="1">
        <f t="shared" si="0"/>
        <v>1</v>
      </c>
      <c r="G55" s="174">
        <v>8</v>
      </c>
      <c r="H55" s="4">
        <v>9</v>
      </c>
      <c r="I55" s="170">
        <v>6</v>
      </c>
      <c r="J55" s="175">
        <f t="shared" si="1"/>
        <v>3</v>
      </c>
      <c r="L55" s="144"/>
      <c r="M55" s="173"/>
      <c r="N55" s="144"/>
      <c r="O55" s="144"/>
    </row>
    <row r="56" spans="1:15" s="56" customFormat="1" ht="12" customHeight="1">
      <c r="A56" s="57"/>
      <c r="B56" s="169">
        <v>9</v>
      </c>
      <c r="C56" s="5">
        <v>16</v>
      </c>
      <c r="D56" s="176">
        <v>9</v>
      </c>
      <c r="E56" s="1">
        <f t="shared" si="0"/>
        <v>7</v>
      </c>
      <c r="G56" s="26" t="s">
        <v>207</v>
      </c>
      <c r="H56" s="169">
        <f>SUM(H47:H55)</f>
        <v>85</v>
      </c>
      <c r="I56" s="169">
        <f>SUM(I47:I55)</f>
        <v>76</v>
      </c>
      <c r="J56" s="1">
        <f>SUM(J48:J55)</f>
        <v>9</v>
      </c>
      <c r="L56" s="144"/>
      <c r="M56" s="144"/>
      <c r="N56" s="144"/>
      <c r="O56" s="144"/>
    </row>
    <row r="57" spans="1:15" s="56" customFormat="1" ht="12" customHeight="1">
      <c r="A57" s="57"/>
      <c r="B57" s="26" t="s">
        <v>207</v>
      </c>
      <c r="C57" s="169">
        <f>SUM(C48:C56)</f>
        <v>135</v>
      </c>
      <c r="D57" s="169">
        <f>SUM(D48:D56)</f>
        <v>90</v>
      </c>
      <c r="E57" s="232">
        <f>SUM(E48:E56)</f>
        <v>45</v>
      </c>
      <c r="F57" s="169"/>
      <c r="G57" s="58" t="s">
        <v>210</v>
      </c>
      <c r="H57" s="169">
        <f>COUNT(H47:H55)</f>
        <v>8</v>
      </c>
      <c r="I57" s="169">
        <f>COUNT(I47:I55)</f>
        <v>8</v>
      </c>
      <c r="J57" s="1">
        <f>COUNT(J48:J55)</f>
        <v>8</v>
      </c>
      <c r="L57" s="144"/>
      <c r="M57" s="173"/>
      <c r="N57" s="144"/>
      <c r="O57" s="144"/>
    </row>
    <row r="58" spans="1:15" s="56" customFormat="1" ht="12" customHeight="1">
      <c r="A58" s="57"/>
      <c r="B58" s="58" t="s">
        <v>210</v>
      </c>
      <c r="C58" s="169">
        <f>COUNT(C48:C56)</f>
        <v>9</v>
      </c>
      <c r="D58" s="169">
        <f>COUNT(D48:D56)</f>
        <v>9</v>
      </c>
      <c r="E58" s="232">
        <f>COUNT(E48:E56)</f>
        <v>9</v>
      </c>
      <c r="F58" s="169"/>
      <c r="G58" s="58" t="s">
        <v>242</v>
      </c>
      <c r="H58" s="64">
        <f>AVERAGE(H47:H55)</f>
        <v>10.625</v>
      </c>
      <c r="I58" s="64">
        <f>AVERAGE(I47:I55)</f>
        <v>9.5</v>
      </c>
      <c r="J58" s="177">
        <f>J56/J57</f>
        <v>1.125</v>
      </c>
      <c r="K58" s="153" t="s">
        <v>243</v>
      </c>
      <c r="L58" s="69"/>
      <c r="M58" s="76"/>
      <c r="N58" s="178"/>
      <c r="O58" s="144"/>
    </row>
    <row r="59" spans="1:15" s="56" customFormat="1" ht="12" customHeight="1">
      <c r="A59" s="57"/>
      <c r="B59" s="58" t="s">
        <v>242</v>
      </c>
      <c r="C59" s="64">
        <f>AVERAGE(C48:C56)</f>
        <v>15</v>
      </c>
      <c r="D59" s="64">
        <f>AVERAGE(D48:D56)</f>
        <v>10</v>
      </c>
      <c r="E59" s="233">
        <f>AVERAGE(E48:E56)</f>
        <v>5</v>
      </c>
      <c r="F59" s="153" t="s">
        <v>243</v>
      </c>
      <c r="G59" s="58" t="s">
        <v>211</v>
      </c>
      <c r="H59" s="59">
        <f>SUMSQ(H47:H55)-H56^2/H57</f>
        <v>79.875</v>
      </c>
      <c r="I59" s="59">
        <f>SUMSQ(I47:I55)-I56^2/I57</f>
        <v>80</v>
      </c>
      <c r="J59" s="177">
        <f>SUMSQ(J48:J55)-J56^2/J57</f>
        <v>26.875</v>
      </c>
      <c r="L59" s="157"/>
      <c r="M59" s="27"/>
      <c r="N59" s="69"/>
      <c r="O59" s="144"/>
    </row>
    <row r="60" spans="1:15" s="56" customFormat="1" ht="12" customHeight="1">
      <c r="A60" s="57"/>
      <c r="B60" s="58" t="s">
        <v>211</v>
      </c>
      <c r="C60" s="59">
        <f>SUMSQ(C48:C56)-C57^2/C58</f>
        <v>56</v>
      </c>
      <c r="D60" s="59">
        <f>SUMSQ(D48:D56)-D57^2/D58</f>
        <v>124</v>
      </c>
      <c r="E60" s="58">
        <f>SUMSQ(E48:E56)-E57^2/E58</f>
        <v>106</v>
      </c>
      <c r="F60" s="169"/>
      <c r="G60" s="58" t="s">
        <v>212</v>
      </c>
      <c r="H60" s="169">
        <f>H57-1</f>
        <v>7</v>
      </c>
      <c r="I60" s="169">
        <f>I57-1</f>
        <v>7</v>
      </c>
      <c r="J60" s="1">
        <f>J57-1</f>
        <v>7</v>
      </c>
      <c r="L60" s="62"/>
      <c r="M60" s="62"/>
      <c r="N60" s="69"/>
      <c r="O60" s="143"/>
    </row>
    <row r="61" spans="1:15" s="56" customFormat="1" ht="12" customHeight="1">
      <c r="A61" s="57"/>
      <c r="B61" s="58" t="s">
        <v>212</v>
      </c>
      <c r="C61" s="169">
        <f>C58-1</f>
        <v>8</v>
      </c>
      <c r="D61" s="169">
        <f>D58-1</f>
        <v>8</v>
      </c>
      <c r="E61" s="232">
        <f>E58-1</f>
        <v>8</v>
      </c>
      <c r="F61" s="169"/>
      <c r="G61" s="213" t="s">
        <v>272</v>
      </c>
      <c r="H61" s="59">
        <f>H59/H60</f>
        <v>11.410714285714286</v>
      </c>
      <c r="I61" s="59">
        <f>I59/I60</f>
        <v>11.428571428571429</v>
      </c>
      <c r="J61" s="177">
        <f>J59/J60</f>
        <v>3.8392857142857144</v>
      </c>
      <c r="L61" s="69"/>
      <c r="M61" s="28"/>
      <c r="N61" s="69"/>
      <c r="O61" s="144"/>
    </row>
    <row r="62" spans="1:15" s="56" customFormat="1" ht="12" customHeight="1">
      <c r="A62" s="57"/>
      <c r="B62" s="213" t="s">
        <v>272</v>
      </c>
      <c r="C62" s="59">
        <f>C60/C61</f>
        <v>7</v>
      </c>
      <c r="D62" s="59">
        <f>D60/D61</f>
        <v>15.5</v>
      </c>
      <c r="E62" s="58">
        <f>E60/E61</f>
        <v>13.25</v>
      </c>
      <c r="F62" s="169"/>
      <c r="G62" s="69"/>
      <c r="H62" s="28"/>
      <c r="I62" s="60"/>
      <c r="J62" s="1"/>
      <c r="L62" s="69"/>
      <c r="M62" s="28"/>
      <c r="N62" s="69"/>
      <c r="O62" s="144"/>
    </row>
    <row r="63" spans="1:15" s="56" customFormat="1" ht="12" customHeight="1">
      <c r="A63" s="57"/>
      <c r="B63" s="60"/>
      <c r="C63" s="169"/>
      <c r="D63" s="169"/>
      <c r="E63" s="1"/>
      <c r="F63" s="169"/>
      <c r="G63" s="179" t="s">
        <v>244</v>
      </c>
      <c r="J63" s="69"/>
      <c r="L63" s="69"/>
      <c r="M63" s="28"/>
      <c r="N63" s="69"/>
      <c r="O63" s="144"/>
    </row>
    <row r="64" spans="1:15" s="56" customFormat="1" ht="12" customHeight="1">
      <c r="A64" s="57"/>
      <c r="B64" s="179" t="s">
        <v>244</v>
      </c>
      <c r="E64" s="69"/>
      <c r="F64" s="169"/>
      <c r="G64" s="63" t="s">
        <v>245</v>
      </c>
      <c r="H64" s="180">
        <v>0.95</v>
      </c>
      <c r="I64" s="180">
        <v>0.95</v>
      </c>
      <c r="J64" s="180">
        <v>0.95</v>
      </c>
      <c r="L64" s="69"/>
      <c r="M64" s="28"/>
      <c r="N64" s="69"/>
      <c r="O64" s="144"/>
    </row>
    <row r="65" spans="1:15" s="56" customFormat="1" ht="12" customHeight="1">
      <c r="A65" s="57"/>
      <c r="B65" s="63" t="s">
        <v>245</v>
      </c>
      <c r="C65" s="180">
        <v>0.95</v>
      </c>
      <c r="D65" s="180">
        <v>0.95</v>
      </c>
      <c r="E65" s="180">
        <v>0.95</v>
      </c>
      <c r="F65" s="169"/>
      <c r="G65" s="60" t="s">
        <v>217</v>
      </c>
      <c r="H65" s="234">
        <f>SQRT(H61/H57)</f>
        <v>1.1942944719432833</v>
      </c>
      <c r="I65" s="231">
        <f t="shared" ref="I65:J65" si="2">I61/I60</f>
        <v>1.6326530612244898</v>
      </c>
      <c r="J65" s="231">
        <f t="shared" si="2"/>
        <v>0.54846938775510201</v>
      </c>
      <c r="L65" s="69"/>
      <c r="M65" s="28"/>
      <c r="N65" s="69"/>
      <c r="O65" s="144"/>
    </row>
    <row r="66" spans="1:15" s="56" customFormat="1" ht="12" customHeight="1" thickBot="1">
      <c r="A66" s="57"/>
      <c r="B66" s="60" t="s">
        <v>217</v>
      </c>
      <c r="C66" s="65">
        <f>SQRT(C62/C58)</f>
        <v>0.88191710368819687</v>
      </c>
      <c r="D66" s="234">
        <f t="shared" ref="D66:E66" si="3">SQRT(D62/D58)</f>
        <v>1.3123346456686351</v>
      </c>
      <c r="E66" s="234">
        <f t="shared" si="3"/>
        <v>1.2133516482134197</v>
      </c>
      <c r="F66" s="169"/>
      <c r="G66" s="63" t="s">
        <v>246</v>
      </c>
      <c r="H66" s="59">
        <f t="shared" ref="H66:J66" si="4">TINV(1-H64,H60)</f>
        <v>2.3646242515927849</v>
      </c>
      <c r="I66" s="59">
        <f t="shared" si="4"/>
        <v>2.3646242515927849</v>
      </c>
      <c r="J66" s="59">
        <f t="shared" si="4"/>
        <v>2.3646242515927849</v>
      </c>
      <c r="L66" s="69"/>
      <c r="M66" s="28"/>
      <c r="N66" s="69"/>
      <c r="O66" s="144"/>
    </row>
    <row r="67" spans="1:15" s="56" customFormat="1" ht="12" customHeight="1" thickBot="1">
      <c r="A67" s="57"/>
      <c r="B67" s="63" t="s">
        <v>246</v>
      </c>
      <c r="C67" s="59">
        <f>TINV(1-C65,C61)</f>
        <v>2.3060041352041662</v>
      </c>
      <c r="D67" s="59">
        <f>TINV(1-D65,D61)</f>
        <v>2.3060041352041662</v>
      </c>
      <c r="E67" s="59">
        <f>TINV(1-E65,E61)</f>
        <v>2.3060041352041662</v>
      </c>
      <c r="F67" s="169"/>
      <c r="G67" s="66" t="s">
        <v>247</v>
      </c>
      <c r="H67" s="67">
        <f t="shared" ref="H67:J67" si="5">H65*H66</f>
        <v>2.8240576719002863</v>
      </c>
      <c r="I67" s="67">
        <f t="shared" si="5"/>
        <v>3.8606110230086284</v>
      </c>
      <c r="J67" s="67">
        <f t="shared" si="5"/>
        <v>1.296924015541961</v>
      </c>
      <c r="L67" s="69"/>
      <c r="M67" s="28"/>
      <c r="N67" s="69"/>
      <c r="O67" s="144"/>
    </row>
    <row r="68" spans="1:15" s="56" customFormat="1" ht="12" customHeight="1" thickBot="1">
      <c r="A68" s="57"/>
      <c r="B68" s="66" t="s">
        <v>247</v>
      </c>
      <c r="C68" s="67">
        <f>C66*C67</f>
        <v>2.0337044880122632</v>
      </c>
      <c r="D68" s="67">
        <f>D66*D67</f>
        <v>3.026249119683567</v>
      </c>
      <c r="E68" s="68">
        <f>E66*E67</f>
        <v>2.7979939182369367</v>
      </c>
      <c r="F68" s="169"/>
      <c r="G68" s="58" t="s">
        <v>220</v>
      </c>
      <c r="H68" s="231">
        <f t="shared" ref="H68:J68" si="6">H58+H67</f>
        <v>13.449057671900286</v>
      </c>
      <c r="I68" s="231">
        <f t="shared" si="6"/>
        <v>13.360611023008628</v>
      </c>
      <c r="J68" s="231">
        <f t="shared" si="6"/>
        <v>2.4219240155419612</v>
      </c>
      <c r="L68" s="69"/>
      <c r="M68" s="28"/>
      <c r="N68" s="69"/>
      <c r="O68" s="144"/>
    </row>
    <row r="69" spans="1:15" s="56" customFormat="1" ht="12" customHeight="1">
      <c r="A69" s="57"/>
      <c r="B69" s="58" t="s">
        <v>220</v>
      </c>
      <c r="C69" s="65">
        <f>C59+C68</f>
        <v>17.033704488012262</v>
      </c>
      <c r="D69" s="231">
        <f>D59+D68</f>
        <v>13.026249119683566</v>
      </c>
      <c r="E69" s="231">
        <f>E59+E68</f>
        <v>7.7979939182369371</v>
      </c>
      <c r="F69" s="169"/>
      <c r="G69" s="58" t="s">
        <v>248</v>
      </c>
      <c r="H69" s="231">
        <f t="shared" ref="H69:J69" si="7">H58-H67</f>
        <v>7.8009423280997137</v>
      </c>
      <c r="I69" s="231">
        <f t="shared" si="7"/>
        <v>5.6393889769913716</v>
      </c>
      <c r="J69" s="231">
        <f t="shared" si="7"/>
        <v>-0.17192401554196102</v>
      </c>
      <c r="L69" s="69"/>
      <c r="M69" s="28"/>
      <c r="N69" s="69"/>
      <c r="O69" s="144"/>
    </row>
    <row r="70" spans="1:15" s="56" customFormat="1" ht="12" customHeight="1" thickBot="1">
      <c r="A70" s="57"/>
      <c r="B70" s="58" t="s">
        <v>248</v>
      </c>
      <c r="C70" s="65">
        <f>C59-C68</f>
        <v>12.966295511987736</v>
      </c>
      <c r="D70" s="231">
        <f>D59-D68</f>
        <v>6.973750880316433</v>
      </c>
      <c r="E70" s="231">
        <f>E59-E68</f>
        <v>2.2020060817630633</v>
      </c>
      <c r="F70" s="169"/>
      <c r="G70" s="69"/>
      <c r="H70" s="28"/>
      <c r="I70" s="60"/>
      <c r="J70" s="169"/>
      <c r="L70" s="69"/>
      <c r="M70" s="28"/>
      <c r="N70" s="69"/>
      <c r="O70" s="144"/>
    </row>
    <row r="71" spans="1:15" s="56" customFormat="1" ht="12" customHeight="1" thickBot="1">
      <c r="A71" s="57"/>
      <c r="B71" s="58"/>
      <c r="F71" s="169"/>
      <c r="G71" s="69"/>
      <c r="H71" s="28"/>
      <c r="I71" s="33" t="s">
        <v>249</v>
      </c>
      <c r="J71" s="181"/>
      <c r="L71" s="69"/>
      <c r="M71" s="28"/>
      <c r="N71" s="69"/>
      <c r="O71" s="144"/>
    </row>
    <row r="72" spans="1:15" s="56" customFormat="1" ht="12" customHeight="1">
      <c r="A72" s="57"/>
      <c r="D72" s="33" t="s">
        <v>249</v>
      </c>
      <c r="E72" s="182"/>
      <c r="F72" s="169"/>
      <c r="G72" s="69"/>
      <c r="H72" s="28"/>
      <c r="I72" s="72" t="s">
        <v>250</v>
      </c>
      <c r="J72" s="183">
        <v>0</v>
      </c>
      <c r="L72" s="69"/>
      <c r="M72" s="28"/>
      <c r="N72" s="69"/>
      <c r="O72" s="144"/>
    </row>
    <row r="73" spans="1:15" s="56" customFormat="1" ht="12" customHeight="1">
      <c r="A73" s="57"/>
      <c r="D73" s="72" t="s">
        <v>250</v>
      </c>
      <c r="E73" s="183">
        <v>0</v>
      </c>
      <c r="F73" s="169"/>
      <c r="G73" s="69"/>
      <c r="H73" s="28"/>
      <c r="I73" s="72" t="s">
        <v>251</v>
      </c>
      <c r="J73" s="183">
        <v>0</v>
      </c>
      <c r="L73" s="69"/>
      <c r="M73" s="28"/>
      <c r="N73" s="69"/>
      <c r="O73" s="144"/>
    </row>
    <row r="74" spans="1:15" s="56" customFormat="1" ht="12" customHeight="1">
      <c r="A74" s="57"/>
      <c r="D74" s="72" t="s">
        <v>251</v>
      </c>
      <c r="E74" s="183">
        <v>0</v>
      </c>
      <c r="F74" s="169"/>
      <c r="G74" s="69"/>
      <c r="H74" s="28"/>
      <c r="I74" s="72"/>
      <c r="J74" s="183"/>
      <c r="L74" s="69"/>
      <c r="M74" s="28"/>
      <c r="N74" s="69"/>
      <c r="O74" s="144"/>
    </row>
    <row r="75" spans="1:15" s="56" customFormat="1" ht="12" customHeight="1">
      <c r="A75" s="57"/>
      <c r="D75" s="72"/>
      <c r="E75" s="183"/>
      <c r="F75" s="169"/>
      <c r="G75" s="69"/>
      <c r="H75" s="28"/>
      <c r="I75" s="35" t="s">
        <v>222</v>
      </c>
      <c r="J75" s="184">
        <v>0.1</v>
      </c>
      <c r="L75" s="69"/>
      <c r="M75" s="28"/>
      <c r="N75" s="69"/>
      <c r="O75" s="144"/>
    </row>
    <row r="76" spans="1:15" s="56" customFormat="1" ht="12" customHeight="1">
      <c r="A76" s="57"/>
      <c r="D76" s="35" t="s">
        <v>222</v>
      </c>
      <c r="E76" s="184">
        <v>0.1</v>
      </c>
      <c r="F76" s="169"/>
      <c r="G76" s="69"/>
      <c r="H76" s="28"/>
      <c r="I76" s="36"/>
      <c r="J76" s="185"/>
      <c r="L76" s="69"/>
      <c r="M76" s="28"/>
      <c r="N76" s="69"/>
      <c r="O76" s="144"/>
    </row>
    <row r="77" spans="1:15" s="56" customFormat="1" ht="12" customHeight="1">
      <c r="A77" s="57"/>
      <c r="B77" s="69"/>
      <c r="D77" s="36"/>
      <c r="E77" s="185"/>
      <c r="F77" s="169"/>
      <c r="I77" s="72" t="s">
        <v>252</v>
      </c>
      <c r="J77" s="186">
        <f>J58</f>
        <v>1.125</v>
      </c>
      <c r="L77" s="69"/>
      <c r="M77" s="28"/>
      <c r="N77" s="69"/>
      <c r="O77" s="144"/>
    </row>
    <row r="78" spans="1:15" s="56" customFormat="1" ht="12" customHeight="1">
      <c r="A78" s="57"/>
      <c r="D78" s="72" t="s">
        <v>252</v>
      </c>
      <c r="E78" s="187">
        <f>E59</f>
        <v>5</v>
      </c>
      <c r="F78" s="169"/>
      <c r="G78" s="69"/>
      <c r="I78" s="75"/>
      <c r="J78" s="73"/>
      <c r="L78" s="69"/>
      <c r="M78" s="28"/>
      <c r="N78" s="60"/>
      <c r="O78" s="144"/>
    </row>
    <row r="79" spans="1:15" s="56" customFormat="1" ht="12" customHeight="1">
      <c r="A79" s="57"/>
      <c r="B79" s="69"/>
      <c r="D79" s="75"/>
      <c r="E79" s="73"/>
      <c r="F79" s="169"/>
      <c r="I79" s="74" t="s">
        <v>253</v>
      </c>
      <c r="J79" s="186"/>
      <c r="L79" s="69"/>
      <c r="M79" s="62"/>
      <c r="N79" s="62"/>
      <c r="O79" s="144"/>
    </row>
    <row r="80" spans="1:15" s="56" customFormat="1" ht="12" customHeight="1">
      <c r="A80" s="57"/>
      <c r="D80" s="74" t="s">
        <v>253</v>
      </c>
      <c r="E80" s="186"/>
      <c r="F80" s="169"/>
      <c r="I80" s="77" t="s">
        <v>227</v>
      </c>
      <c r="J80" s="183">
        <v>0</v>
      </c>
      <c r="L80" s="69"/>
      <c r="M80" s="62"/>
      <c r="N80" s="62"/>
      <c r="O80" s="144"/>
    </row>
    <row r="81" spans="1:15" s="56" customFormat="1" ht="12" customHeight="1">
      <c r="A81" s="57"/>
      <c r="D81" s="77" t="s">
        <v>227</v>
      </c>
      <c r="E81" s="183">
        <v>0</v>
      </c>
      <c r="F81" s="169"/>
      <c r="I81" s="78" t="s">
        <v>217</v>
      </c>
      <c r="J81" s="186">
        <f>J61/J60</f>
        <v>0.54846938775510201</v>
      </c>
      <c r="L81" s="76"/>
      <c r="M81" s="76"/>
      <c r="N81" s="62"/>
      <c r="O81" s="144"/>
    </row>
    <row r="82" spans="1:15" s="56" customFormat="1" ht="12" customHeight="1">
      <c r="A82" s="57"/>
      <c r="D82" s="78" t="s">
        <v>217</v>
      </c>
      <c r="E82" s="186">
        <f>E62/E61</f>
        <v>1.65625</v>
      </c>
      <c r="F82" s="169"/>
      <c r="I82" s="75"/>
      <c r="J82" s="73"/>
      <c r="L82" s="188"/>
      <c r="M82" s="28"/>
      <c r="N82" s="62"/>
      <c r="O82" s="144"/>
    </row>
    <row r="83" spans="1:15" s="56" customFormat="1" ht="12" customHeight="1">
      <c r="A83" s="57"/>
      <c r="D83" s="75"/>
      <c r="E83" s="73"/>
      <c r="F83" s="169"/>
      <c r="I83" s="72" t="s">
        <v>228</v>
      </c>
      <c r="J83" s="186">
        <f>(J58-0)/J81</f>
        <v>2.0511627906976746</v>
      </c>
      <c r="L83" s="60"/>
      <c r="M83" s="76"/>
      <c r="N83" s="62"/>
      <c r="O83" s="144"/>
    </row>
    <row r="84" spans="1:15" s="56" customFormat="1" ht="12" customHeight="1">
      <c r="A84" s="57"/>
      <c r="D84" s="72" t="s">
        <v>228</v>
      </c>
      <c r="E84" s="186">
        <f>(E59-0)/E82</f>
        <v>3.0188679245283021</v>
      </c>
      <c r="F84" s="169"/>
      <c r="I84" s="79" t="s">
        <v>254</v>
      </c>
      <c r="J84" s="163">
        <f>TINV(J75*2,J60)</f>
        <v>1.4149239276505079</v>
      </c>
      <c r="L84" s="62"/>
      <c r="M84" s="62"/>
      <c r="N84" s="62"/>
      <c r="O84" s="144"/>
    </row>
    <row r="85" spans="1:15" s="56" customFormat="1" ht="12" customHeight="1" thickBot="1">
      <c r="A85" s="57"/>
      <c r="D85" s="79" t="s">
        <v>254</v>
      </c>
      <c r="E85" s="163">
        <f>TINV(E76*2,E61)</f>
        <v>1.3968153097438645</v>
      </c>
      <c r="F85" s="70"/>
      <c r="I85" s="81" t="s">
        <v>229</v>
      </c>
      <c r="J85" s="164" t="str">
        <f>IF(OR(J83&gt;J84,J83&lt;-J84),$A$1,$A$2)</f>
        <v>reject H0</v>
      </c>
      <c r="L85" s="69"/>
      <c r="M85" s="76"/>
      <c r="N85" s="62"/>
      <c r="O85" s="144"/>
    </row>
    <row r="86" spans="1:15" s="56" customFormat="1" ht="12" customHeight="1" thickBot="1">
      <c r="A86" s="57"/>
      <c r="D86" s="81" t="s">
        <v>229</v>
      </c>
      <c r="E86" s="164" t="s">
        <v>255</v>
      </c>
      <c r="F86" s="70"/>
      <c r="L86" s="155"/>
      <c r="M86" s="80"/>
      <c r="N86" s="62"/>
      <c r="O86" s="62"/>
    </row>
    <row r="87" spans="1:15" s="56" customFormat="1" ht="12" customHeight="1">
      <c r="A87" s="57"/>
      <c r="B87" s="58"/>
      <c r="C87" s="189"/>
      <c r="D87" s="190"/>
      <c r="E87" s="191"/>
      <c r="F87" s="192"/>
      <c r="G87" s="193"/>
      <c r="H87" s="189"/>
      <c r="I87" s="62"/>
      <c r="J87" s="62"/>
      <c r="L87" s="155"/>
      <c r="M87" s="80"/>
      <c r="N87" s="62"/>
      <c r="O87" s="62"/>
    </row>
    <row r="88" spans="1:15" s="56" customFormat="1" ht="12" customHeight="1">
      <c r="A88" s="57"/>
      <c r="B88" s="58"/>
      <c r="C88" s="153"/>
      <c r="E88" s="165"/>
      <c r="F88" s="70"/>
      <c r="G88" s="69"/>
      <c r="H88" s="76"/>
      <c r="I88" s="62"/>
      <c r="J88" s="62"/>
      <c r="L88" s="155"/>
      <c r="M88" s="80"/>
      <c r="N88" s="62"/>
      <c r="O88" s="62"/>
    </row>
    <row r="89" spans="1:15" s="93" customFormat="1" ht="12" customHeight="1">
      <c r="A89" s="194"/>
      <c r="B89" s="165" t="s">
        <v>256</v>
      </c>
      <c r="C89" s="205"/>
      <c r="D89" s="206"/>
      <c r="E89" s="206"/>
      <c r="F89" s="206"/>
    </row>
    <row r="90" spans="1:15" s="93" customFormat="1" ht="12" customHeight="1">
      <c r="A90" s="197"/>
      <c r="B90" s="167" t="s">
        <v>257</v>
      </c>
      <c r="C90" s="167" t="s">
        <v>258</v>
      </c>
      <c r="D90" s="167" t="s">
        <v>259</v>
      </c>
      <c r="E90" s="24" t="s">
        <v>238</v>
      </c>
      <c r="F90" s="206"/>
      <c r="G90" s="99"/>
      <c r="H90" s="111"/>
    </row>
    <row r="91" spans="1:15" s="93" customFormat="1" ht="12" customHeight="1">
      <c r="A91" s="197"/>
      <c r="B91" s="207">
        <v>1</v>
      </c>
      <c r="C91" s="208">
        <v>101</v>
      </c>
      <c r="D91" s="208">
        <v>97</v>
      </c>
      <c r="E91" s="209">
        <v>10</v>
      </c>
      <c r="F91" s="206"/>
      <c r="G91" s="99"/>
      <c r="H91" s="111"/>
    </row>
    <row r="92" spans="1:15" s="93" customFormat="1" ht="12" customHeight="1">
      <c r="A92" s="197"/>
      <c r="B92" s="207">
        <v>2</v>
      </c>
      <c r="C92" s="208">
        <v>99</v>
      </c>
      <c r="D92" s="208">
        <v>101</v>
      </c>
      <c r="E92" s="209">
        <v>5</v>
      </c>
      <c r="F92" s="206"/>
      <c r="G92" s="198"/>
      <c r="H92" s="199"/>
    </row>
    <row r="93" spans="1:15" s="93" customFormat="1" ht="12" customHeight="1">
      <c r="A93" s="197"/>
      <c r="B93" s="207">
        <v>3</v>
      </c>
      <c r="C93" s="208">
        <v>96</v>
      </c>
      <c r="D93" s="208">
        <v>102</v>
      </c>
      <c r="E93" s="209">
        <v>-1</v>
      </c>
      <c r="F93" s="206"/>
      <c r="G93" s="99"/>
    </row>
    <row r="94" spans="1:15" s="93" customFormat="1" ht="12" customHeight="1">
      <c r="A94" s="197"/>
      <c r="B94" s="207">
        <v>4</v>
      </c>
      <c r="C94" s="208">
        <v>100</v>
      </c>
      <c r="D94" s="208">
        <v>104</v>
      </c>
      <c r="E94" s="209">
        <v>10</v>
      </c>
      <c r="F94" s="206"/>
      <c r="G94" s="99"/>
    </row>
    <row r="95" spans="1:15" s="93" customFormat="1" ht="12" customHeight="1">
      <c r="A95" s="197"/>
      <c r="B95" s="207">
        <v>5</v>
      </c>
      <c r="C95" s="208">
        <v>101</v>
      </c>
      <c r="D95" s="208">
        <v>102</v>
      </c>
      <c r="E95" s="209">
        <v>5</v>
      </c>
      <c r="F95" s="206"/>
    </row>
    <row r="96" spans="1:15" s="93" customFormat="1" ht="12" customHeight="1">
      <c r="A96" s="197"/>
      <c r="B96" s="207">
        <v>6</v>
      </c>
      <c r="C96" s="208">
        <v>102</v>
      </c>
      <c r="D96" s="208">
        <v>98</v>
      </c>
      <c r="E96" s="209">
        <v>0</v>
      </c>
      <c r="F96" s="206"/>
    </row>
    <row r="97" spans="1:15" s="93" customFormat="1" ht="12" customHeight="1">
      <c r="A97" s="197"/>
      <c r="B97" s="207">
        <v>7</v>
      </c>
      <c r="C97" s="208">
        <v>99</v>
      </c>
      <c r="D97" s="208">
        <v>101</v>
      </c>
      <c r="E97" s="209">
        <v>6</v>
      </c>
      <c r="F97" s="206"/>
    </row>
    <row r="98" spans="1:15" s="93" customFormat="1" ht="12" customHeight="1">
      <c r="A98" s="197"/>
      <c r="B98" s="207">
        <v>8</v>
      </c>
      <c r="C98" s="208">
        <v>95</v>
      </c>
      <c r="D98" s="208">
        <v>92</v>
      </c>
      <c r="E98" s="209">
        <v>4</v>
      </c>
      <c r="F98" s="206"/>
    </row>
    <row r="99" spans="1:15" s="93" customFormat="1" ht="12" customHeight="1">
      <c r="A99" s="197"/>
      <c r="B99" s="207">
        <v>9</v>
      </c>
      <c r="C99" s="208">
        <v>100</v>
      </c>
      <c r="D99" s="208">
        <v>98</v>
      </c>
      <c r="E99" s="209">
        <v>5</v>
      </c>
      <c r="F99" s="206"/>
    </row>
    <row r="100" spans="1:15" s="93" customFormat="1" ht="12" customHeight="1">
      <c r="A100" s="197"/>
      <c r="B100" s="207">
        <v>10</v>
      </c>
      <c r="C100" s="208">
        <v>96</v>
      </c>
      <c r="D100" s="208">
        <v>99</v>
      </c>
      <c r="E100" s="209">
        <v>-1</v>
      </c>
      <c r="F100" s="206"/>
    </row>
    <row r="101" spans="1:15" s="93" customFormat="1" ht="12" customHeight="1">
      <c r="A101" s="197"/>
      <c r="B101" s="207">
        <v>11</v>
      </c>
      <c r="C101" s="208">
        <v>101</v>
      </c>
      <c r="D101" s="208">
        <v>108</v>
      </c>
      <c r="E101" s="209">
        <v>-4</v>
      </c>
      <c r="F101" s="206"/>
    </row>
    <row r="102" spans="1:15" s="93" customFormat="1" ht="12" customHeight="1">
      <c r="A102" s="197"/>
      <c r="B102" s="207">
        <v>12</v>
      </c>
      <c r="C102" s="208">
        <v>96</v>
      </c>
      <c r="D102" s="208">
        <v>96</v>
      </c>
      <c r="E102" s="210">
        <v>-1</v>
      </c>
      <c r="F102" s="206"/>
    </row>
    <row r="103" spans="1:15" s="93" customFormat="1" ht="12" customHeight="1">
      <c r="A103" s="94"/>
      <c r="B103" s="26" t="s">
        <v>261</v>
      </c>
      <c r="C103" s="169">
        <f t="shared" ref="C103:E103" si="8">SUM(C94:C102)</f>
        <v>890</v>
      </c>
      <c r="D103" s="169">
        <f t="shared" si="8"/>
        <v>898</v>
      </c>
      <c r="E103" s="169">
        <f t="shared" si="8"/>
        <v>24</v>
      </c>
      <c r="F103" s="206"/>
      <c r="G103" s="135"/>
      <c r="H103" s="200"/>
      <c r="L103" s="145"/>
      <c r="M103" s="95"/>
      <c r="N103" s="145"/>
      <c r="O103" s="145"/>
    </row>
    <row r="104" spans="1:15" s="93" customFormat="1" ht="12" customHeight="1">
      <c r="A104" s="94"/>
      <c r="B104" s="211" t="s">
        <v>210</v>
      </c>
      <c r="C104" s="169">
        <f t="shared" ref="C104:E104" si="9">COUNT(C94:C102)</f>
        <v>9</v>
      </c>
      <c r="D104" s="169">
        <f t="shared" si="9"/>
        <v>9</v>
      </c>
      <c r="E104" s="169">
        <f t="shared" si="9"/>
        <v>9</v>
      </c>
      <c r="F104" s="206"/>
      <c r="G104" s="136"/>
      <c r="H104" s="200"/>
      <c r="L104" s="99"/>
      <c r="M104" s="119"/>
      <c r="N104" s="96"/>
      <c r="O104" s="145"/>
    </row>
    <row r="105" spans="1:15" s="93" customFormat="1" ht="12" customHeight="1">
      <c r="A105" s="94"/>
      <c r="B105" s="211" t="s">
        <v>260</v>
      </c>
      <c r="C105" s="64">
        <f t="shared" ref="C105:E105" si="10">AVERAGE(C94:C102)</f>
        <v>98.888888888888886</v>
      </c>
      <c r="D105" s="64">
        <f t="shared" si="10"/>
        <v>99.777777777777771</v>
      </c>
      <c r="E105" s="64">
        <f t="shared" si="10"/>
        <v>2.6666666666666665</v>
      </c>
      <c r="F105" s="212" t="s">
        <v>262</v>
      </c>
      <c r="G105" s="136"/>
      <c r="H105" s="139"/>
      <c r="L105" s="198"/>
      <c r="M105" s="114"/>
      <c r="N105" s="99"/>
      <c r="O105" s="145"/>
    </row>
    <row r="106" spans="1:15" s="93" customFormat="1" ht="12" customHeight="1">
      <c r="A106" s="94"/>
      <c r="B106" s="211" t="s">
        <v>211</v>
      </c>
      <c r="C106" s="59">
        <f t="shared" ref="C106:E106" si="11">SUMSQ(C94:C102)-C103^2/C104</f>
        <v>52.888888888890506</v>
      </c>
      <c r="D106" s="59">
        <f t="shared" si="11"/>
        <v>173.55555555556202</v>
      </c>
      <c r="E106" s="59">
        <f t="shared" si="11"/>
        <v>156</v>
      </c>
      <c r="F106" s="206"/>
      <c r="G106" s="136"/>
      <c r="H106" s="200"/>
      <c r="L106" s="92"/>
      <c r="M106" s="92"/>
      <c r="N106" s="99"/>
      <c r="O106" s="146"/>
    </row>
    <row r="107" spans="1:15" s="93" customFormat="1" ht="12" customHeight="1">
      <c r="A107" s="94"/>
      <c r="B107" s="211" t="s">
        <v>212</v>
      </c>
      <c r="C107" s="169">
        <f t="shared" ref="C107:E107" si="12">C104-1</f>
        <v>8</v>
      </c>
      <c r="D107" s="169">
        <f t="shared" si="12"/>
        <v>8</v>
      </c>
      <c r="E107" s="169">
        <f t="shared" si="12"/>
        <v>8</v>
      </c>
      <c r="F107" s="206"/>
      <c r="G107" s="136"/>
      <c r="H107" s="200"/>
      <c r="L107" s="99"/>
      <c r="M107" s="111"/>
      <c r="N107" s="99"/>
      <c r="O107" s="145"/>
    </row>
    <row r="108" spans="1:15" s="93" customFormat="1" ht="12" customHeight="1">
      <c r="A108" s="94"/>
      <c r="B108" s="213" t="s">
        <v>263</v>
      </c>
      <c r="C108" s="59">
        <f t="shared" ref="C108:E108" si="13">C106/C107</f>
        <v>6.6111111111113132</v>
      </c>
      <c r="D108" s="59">
        <f t="shared" si="13"/>
        <v>21.694444444445253</v>
      </c>
      <c r="E108" s="59">
        <f t="shared" si="13"/>
        <v>19.5</v>
      </c>
      <c r="F108" s="206"/>
      <c r="G108" s="102"/>
      <c r="H108" s="200"/>
      <c r="L108" s="99"/>
      <c r="M108" s="111"/>
      <c r="N108" s="99"/>
      <c r="O108" s="145"/>
    </row>
    <row r="109" spans="1:15" s="93" customFormat="1" ht="12" customHeight="1">
      <c r="A109" s="94"/>
      <c r="B109" s="206"/>
      <c r="C109" s="206"/>
      <c r="D109" s="206"/>
      <c r="E109" s="209"/>
      <c r="F109" s="206"/>
      <c r="L109" s="99"/>
      <c r="M109" s="111"/>
      <c r="N109" s="102"/>
      <c r="O109" s="145"/>
    </row>
    <row r="110" spans="1:15" s="93" customFormat="1" ht="12" customHeight="1">
      <c r="A110" s="94"/>
      <c r="B110" s="179" t="s">
        <v>244</v>
      </c>
      <c r="C110" s="206"/>
      <c r="D110" s="206"/>
      <c r="E110" s="214"/>
      <c r="F110" s="206"/>
      <c r="L110" s="99"/>
      <c r="M110" s="92"/>
      <c r="N110" s="92"/>
      <c r="O110" s="145"/>
    </row>
    <row r="111" spans="1:15" s="93" customFormat="1" ht="12" customHeight="1">
      <c r="A111" s="94"/>
      <c r="B111" s="63" t="s">
        <v>245</v>
      </c>
      <c r="C111" s="180">
        <v>0.95</v>
      </c>
      <c r="D111" s="180">
        <v>0.95</v>
      </c>
      <c r="E111" s="180">
        <v>0.95</v>
      </c>
      <c r="F111" s="206"/>
      <c r="G111" s="92"/>
      <c r="H111" s="92"/>
      <c r="L111" s="99"/>
      <c r="M111" s="92"/>
      <c r="N111" s="92"/>
      <c r="O111" s="145"/>
    </row>
    <row r="112" spans="1:15" s="93" customFormat="1" ht="12" customHeight="1">
      <c r="A112" s="94"/>
      <c r="B112" s="60" t="s">
        <v>217</v>
      </c>
      <c r="C112" s="231">
        <f>C108/C107</f>
        <v>0.82638888888891415</v>
      </c>
      <c r="D112" s="231">
        <f>D108/D107</f>
        <v>2.7118055555556566</v>
      </c>
      <c r="E112" s="231">
        <f>E108/E107</f>
        <v>2.4375</v>
      </c>
      <c r="F112" s="206"/>
      <c r="G112" s="92"/>
      <c r="H112" s="92"/>
      <c r="L112" s="119"/>
      <c r="M112" s="119"/>
      <c r="N112" s="92"/>
      <c r="O112" s="145"/>
    </row>
    <row r="113" spans="1:15" s="93" customFormat="1" ht="12" customHeight="1" thickBot="1">
      <c r="A113" s="94"/>
      <c r="B113" s="63" t="s">
        <v>246</v>
      </c>
      <c r="C113" s="59">
        <f>TINV(1-C111,C107)</f>
        <v>2.3060041352041662</v>
      </c>
      <c r="D113" s="59">
        <f>TINV(1-D111,D107)</f>
        <v>2.3060041352041662</v>
      </c>
      <c r="E113" s="59">
        <f>TINV(1-E111,E107)</f>
        <v>2.3060041352041662</v>
      </c>
      <c r="F113" s="206"/>
      <c r="G113" s="92"/>
      <c r="H113" s="92"/>
      <c r="L113" s="202"/>
      <c r="M113" s="111"/>
      <c r="N113" s="92"/>
      <c r="O113" s="145"/>
    </row>
    <row r="114" spans="1:15" s="93" customFormat="1" ht="12" customHeight="1" thickBot="1">
      <c r="A114" s="94"/>
      <c r="B114" s="66" t="s">
        <v>247</v>
      </c>
      <c r="C114" s="67">
        <f>C112*C113</f>
        <v>1.9056561950646123</v>
      </c>
      <c r="D114" s="67">
        <f>D112*D113</f>
        <v>6.2534348249809755</v>
      </c>
      <c r="E114" s="68">
        <f>E112*E113</f>
        <v>5.6208850795601553</v>
      </c>
      <c r="F114" s="206"/>
      <c r="G114" s="92"/>
      <c r="H114" s="92"/>
      <c r="L114" s="102"/>
      <c r="M114" s="119"/>
      <c r="N114" s="92"/>
      <c r="O114" s="145"/>
    </row>
    <row r="115" spans="1:15" s="93" customFormat="1" ht="12" customHeight="1">
      <c r="A115" s="94"/>
      <c r="B115" s="58" t="s">
        <v>220</v>
      </c>
      <c r="C115" s="231">
        <f>C105+C114</f>
        <v>100.79454508395349</v>
      </c>
      <c r="D115" s="231">
        <f>D105+D114</f>
        <v>106.03121260275874</v>
      </c>
      <c r="E115" s="231">
        <f>E105+E114</f>
        <v>8.2875517462268213</v>
      </c>
      <c r="F115" s="206"/>
      <c r="G115" s="92"/>
      <c r="H115" s="92"/>
      <c r="L115" s="92"/>
      <c r="M115" s="92"/>
      <c r="N115" s="92"/>
      <c r="O115" s="145"/>
    </row>
    <row r="116" spans="1:15" s="93" customFormat="1" ht="12" customHeight="1">
      <c r="A116" s="94"/>
      <c r="B116" s="58" t="s">
        <v>248</v>
      </c>
      <c r="C116" s="231">
        <f>C105-C114</f>
        <v>96.983232693824277</v>
      </c>
      <c r="D116" s="231">
        <f>D105-D114</f>
        <v>93.5243429527968</v>
      </c>
      <c r="E116" s="231">
        <f>E105-E114</f>
        <v>-2.9542184128934887</v>
      </c>
      <c r="F116" s="206"/>
      <c r="G116" s="92"/>
      <c r="H116" s="92"/>
      <c r="L116" s="99"/>
      <c r="M116" s="119"/>
      <c r="N116" s="92"/>
      <c r="O116" s="145"/>
    </row>
    <row r="117" spans="1:15" s="93" customFormat="1" ht="12" customHeight="1" thickBot="1">
      <c r="A117" s="94"/>
      <c r="B117" s="206"/>
      <c r="C117" s="206"/>
      <c r="D117" s="206"/>
      <c r="E117" s="165"/>
      <c r="F117" s="206"/>
      <c r="G117" s="92"/>
      <c r="H117" s="92"/>
      <c r="L117" s="203"/>
      <c r="M117" s="119"/>
      <c r="N117" s="92"/>
      <c r="O117" s="92"/>
    </row>
    <row r="118" spans="1:15" s="93" customFormat="1" ht="12" customHeight="1">
      <c r="A118" s="94"/>
      <c r="B118" s="206"/>
      <c r="C118" s="206"/>
      <c r="D118" s="33" t="s">
        <v>249</v>
      </c>
      <c r="E118" s="215"/>
      <c r="F118" s="216"/>
      <c r="G118" s="204"/>
      <c r="H118" s="145"/>
      <c r="L118" s="99"/>
      <c r="M118" s="111"/>
      <c r="N118" s="99"/>
      <c r="O118" s="145"/>
    </row>
    <row r="119" spans="1:15" s="93" customFormat="1" ht="12" customHeight="1">
      <c r="A119" s="94"/>
      <c r="B119" s="206"/>
      <c r="C119" s="206"/>
      <c r="D119" s="217" t="s">
        <v>265</v>
      </c>
      <c r="E119" s="218">
        <v>0</v>
      </c>
      <c r="F119" s="216"/>
      <c r="G119" s="99"/>
      <c r="H119" s="111"/>
      <c r="L119" s="99"/>
      <c r="M119" s="111"/>
      <c r="N119" s="99"/>
      <c r="O119" s="145"/>
    </row>
    <row r="120" spans="1:15" s="93" customFormat="1" ht="12" customHeight="1">
      <c r="A120" s="94"/>
      <c r="B120" s="206"/>
      <c r="C120" s="206"/>
      <c r="D120" s="217" t="s">
        <v>266</v>
      </c>
      <c r="E120" s="218">
        <v>0</v>
      </c>
      <c r="F120" s="216"/>
      <c r="G120" s="99"/>
      <c r="H120" s="111"/>
      <c r="L120" s="99"/>
      <c r="M120" s="111"/>
      <c r="N120" s="99"/>
      <c r="O120" s="145"/>
    </row>
    <row r="121" spans="1:15" s="93" customFormat="1" ht="12" customHeight="1">
      <c r="A121" s="94"/>
      <c r="B121" s="206"/>
      <c r="C121" s="206"/>
      <c r="D121" s="217"/>
      <c r="E121" s="218"/>
      <c r="F121" s="216"/>
      <c r="G121" s="99"/>
      <c r="H121" s="111"/>
      <c r="L121" s="99"/>
      <c r="M121" s="111"/>
      <c r="N121" s="99"/>
      <c r="O121" s="145"/>
    </row>
    <row r="122" spans="1:15" s="93" customFormat="1" ht="12" customHeight="1">
      <c r="A122" s="94"/>
      <c r="B122" s="206"/>
      <c r="C122" s="206"/>
      <c r="D122" s="35" t="s">
        <v>267</v>
      </c>
      <c r="E122" s="219">
        <v>0.1</v>
      </c>
      <c r="F122" s="216"/>
      <c r="G122" s="198"/>
      <c r="H122" s="114"/>
      <c r="L122" s="99"/>
      <c r="M122" s="111"/>
      <c r="N122" s="99"/>
      <c r="O122" s="145"/>
    </row>
    <row r="123" spans="1:15" s="93" customFormat="1" ht="12" customHeight="1">
      <c r="A123" s="94"/>
      <c r="B123" s="206"/>
      <c r="C123" s="206"/>
      <c r="D123" s="220"/>
      <c r="E123" s="221"/>
      <c r="F123" s="216"/>
      <c r="G123" s="111"/>
      <c r="H123" s="102"/>
      <c r="L123" s="99"/>
      <c r="M123" s="111"/>
      <c r="N123" s="99"/>
      <c r="O123" s="145"/>
    </row>
    <row r="124" spans="1:15" s="93" customFormat="1" ht="12" customHeight="1">
      <c r="A124" s="94"/>
      <c r="B124" s="206"/>
      <c r="C124" s="206"/>
      <c r="D124" s="217" t="s">
        <v>268</v>
      </c>
      <c r="E124" s="187">
        <f>E105</f>
        <v>2.6666666666666665</v>
      </c>
      <c r="F124" s="206"/>
      <c r="G124" s="99"/>
      <c r="H124" s="92"/>
      <c r="L124" s="99"/>
      <c r="M124" s="111"/>
      <c r="N124" s="102"/>
      <c r="O124" s="145"/>
    </row>
    <row r="125" spans="1:15" s="93" customFormat="1" ht="12" customHeight="1">
      <c r="A125" s="94"/>
      <c r="B125" s="206"/>
      <c r="C125" s="206"/>
      <c r="D125" s="222"/>
      <c r="E125" s="73"/>
      <c r="F125" s="206"/>
      <c r="G125" s="92"/>
      <c r="H125" s="92"/>
      <c r="L125" s="99"/>
      <c r="M125" s="92"/>
      <c r="N125" s="92"/>
      <c r="O125" s="145"/>
    </row>
    <row r="126" spans="1:15" s="93" customFormat="1" ht="12" customHeight="1">
      <c r="B126" s="206"/>
      <c r="C126" s="206"/>
      <c r="D126" s="223" t="s">
        <v>269</v>
      </c>
      <c r="E126" s="186"/>
      <c r="F126" s="206"/>
      <c r="G126" s="119"/>
      <c r="H126" s="119"/>
      <c r="L126" s="99"/>
      <c r="M126" s="92"/>
      <c r="N126" s="92"/>
      <c r="O126" s="145"/>
    </row>
    <row r="127" spans="1:15" s="93" customFormat="1" ht="12" customHeight="1">
      <c r="B127" s="206"/>
      <c r="C127" s="206"/>
      <c r="D127" s="77" t="s">
        <v>270</v>
      </c>
      <c r="E127" s="183">
        <v>0</v>
      </c>
      <c r="F127" s="206"/>
      <c r="G127" s="202"/>
      <c r="H127" s="111"/>
      <c r="L127" s="119"/>
      <c r="M127" s="119"/>
      <c r="N127" s="92"/>
      <c r="O127" s="145"/>
    </row>
    <row r="128" spans="1:15" s="93" customFormat="1" ht="12" customHeight="1">
      <c r="A128" s="94"/>
      <c r="B128" s="213"/>
      <c r="C128" s="224"/>
      <c r="D128" s="225" t="s">
        <v>264</v>
      </c>
      <c r="E128" s="186">
        <f>E108/E107</f>
        <v>2.4375</v>
      </c>
      <c r="F128" s="206"/>
      <c r="G128" s="102"/>
      <c r="H128" s="119"/>
      <c r="L128" s="202"/>
      <c r="M128" s="111"/>
      <c r="N128" s="92"/>
      <c r="O128" s="145"/>
    </row>
    <row r="129" spans="1:15" s="93" customFormat="1" ht="12" customHeight="1">
      <c r="A129" s="94"/>
      <c r="B129" s="226"/>
      <c r="C129" s="226"/>
      <c r="D129" s="222"/>
      <c r="E129" s="73"/>
      <c r="F129" s="206"/>
      <c r="G129" s="92"/>
      <c r="H129" s="92"/>
      <c r="L129" s="102"/>
      <c r="M129" s="119"/>
      <c r="N129" s="92"/>
      <c r="O129" s="145"/>
    </row>
    <row r="130" spans="1:15" s="93" customFormat="1" ht="12" customHeight="1">
      <c r="A130" s="94"/>
      <c r="B130" s="214"/>
      <c r="C130" s="224"/>
      <c r="D130" s="217" t="s">
        <v>228</v>
      </c>
      <c r="E130" s="186">
        <f>(E105-0)/E128</f>
        <v>1.0940170940170939</v>
      </c>
      <c r="F130" s="206"/>
      <c r="G130" s="99"/>
      <c r="H130" s="119"/>
      <c r="L130" s="92"/>
      <c r="M130" s="92"/>
      <c r="N130" s="92"/>
      <c r="O130" s="145"/>
    </row>
    <row r="131" spans="1:15" s="93" customFormat="1" ht="12" customHeight="1">
      <c r="A131" s="94"/>
      <c r="B131" s="227"/>
      <c r="C131" s="224"/>
      <c r="D131" s="228" t="s">
        <v>254</v>
      </c>
      <c r="E131" s="163">
        <f>TINV(E122*2,E107)</f>
        <v>1.3968153097438645</v>
      </c>
      <c r="F131" s="206"/>
      <c r="G131" s="203"/>
      <c r="H131" s="119"/>
      <c r="L131" s="99"/>
      <c r="M131" s="119"/>
      <c r="N131" s="92"/>
      <c r="O131" s="145"/>
    </row>
    <row r="132" spans="1:15" s="93" customFormat="1" ht="12" customHeight="1" thickBot="1">
      <c r="A132" s="94"/>
      <c r="B132" s="214"/>
      <c r="C132" s="224"/>
      <c r="D132" s="229" t="s">
        <v>229</v>
      </c>
      <c r="E132" s="230" t="s">
        <v>271</v>
      </c>
      <c r="F132" s="206"/>
      <c r="G132" s="99"/>
      <c r="H132" s="119"/>
      <c r="L132" s="203"/>
      <c r="M132" s="119"/>
      <c r="N132" s="92"/>
      <c r="O132" s="92"/>
    </row>
    <row r="133" spans="1:15" s="93" customFormat="1" ht="12" customHeight="1">
      <c r="A133" s="94"/>
      <c r="B133" s="136"/>
      <c r="C133" s="201"/>
      <c r="E133" s="195"/>
      <c r="F133" s="196"/>
      <c r="G133" s="99"/>
      <c r="H133" s="119"/>
      <c r="I133" s="92"/>
      <c r="J133" s="92"/>
    </row>
    <row r="134" spans="1:15" ht="12" customHeight="1">
      <c r="B134" s="22"/>
      <c r="C134" s="17"/>
    </row>
    <row r="135" spans="1:15" ht="12" customHeight="1">
      <c r="A135" s="23" t="s">
        <v>77</v>
      </c>
      <c r="B135" s="43" t="s">
        <v>78</v>
      </c>
    </row>
    <row r="136" spans="1:15" ht="12" customHeight="1">
      <c r="B136" s="15"/>
      <c r="C136" s="15" t="s">
        <v>120</v>
      </c>
      <c r="D136" s="15" t="s">
        <v>46</v>
      </c>
      <c r="E136" s="24"/>
    </row>
    <row r="137" spans="1:15" ht="12" customHeight="1">
      <c r="B137" s="3"/>
      <c r="C137" s="4">
        <v>6</v>
      </c>
      <c r="D137" s="4">
        <v>3</v>
      </c>
      <c r="E137" s="1"/>
    </row>
    <row r="138" spans="1:15" ht="12" customHeight="1">
      <c r="B138" s="3"/>
      <c r="C138" s="4">
        <v>4</v>
      </c>
      <c r="D138" s="4">
        <v>1</v>
      </c>
      <c r="E138" s="1"/>
    </row>
    <row r="139" spans="1:15" ht="12" customHeight="1">
      <c r="B139" s="3"/>
      <c r="C139" s="4">
        <v>5</v>
      </c>
      <c r="D139" s="4">
        <v>4</v>
      </c>
      <c r="E139" s="1"/>
    </row>
    <row r="140" spans="1:15" ht="12" customHeight="1">
      <c r="B140" s="3"/>
      <c r="C140" s="4">
        <v>4</v>
      </c>
      <c r="D140" s="4">
        <v>1</v>
      </c>
      <c r="E140" s="1"/>
    </row>
    <row r="141" spans="1:15" ht="12" customHeight="1">
      <c r="B141" s="3"/>
      <c r="C141" s="4">
        <v>5</v>
      </c>
      <c r="D141" s="4">
        <v>3</v>
      </c>
      <c r="E141" s="1"/>
    </row>
    <row r="142" spans="1:15" ht="12" customHeight="1">
      <c r="B142" s="44"/>
      <c r="C142" s="5">
        <v>5</v>
      </c>
      <c r="D142" s="5">
        <v>4</v>
      </c>
      <c r="E142" s="1"/>
    </row>
    <row r="143" spans="1:15" ht="12" customHeight="1">
      <c r="B143" s="26" t="s">
        <v>47</v>
      </c>
      <c r="C143" s="134">
        <f>SUM(C137:C142)</f>
        <v>29</v>
      </c>
      <c r="D143" s="134">
        <f>SUM(D137:D142)</f>
        <v>16</v>
      </c>
      <c r="G143" s="6"/>
    </row>
    <row r="144" spans="1:15" ht="12" customHeight="1">
      <c r="B144" s="58" t="s">
        <v>150</v>
      </c>
      <c r="C144" s="134">
        <f>COUNT(C137:C142)</f>
        <v>6</v>
      </c>
      <c r="D144" s="134">
        <f>COUNT(D137:D142)</f>
        <v>6</v>
      </c>
      <c r="F144" s="53"/>
      <c r="G144" s="53"/>
      <c r="H144" s="53"/>
    </row>
    <row r="145" spans="1:8" ht="12" customHeight="1">
      <c r="B145" s="58" t="s">
        <v>56</v>
      </c>
      <c r="C145" s="133">
        <f t="shared" ref="C145:D145" si="14">C143/C144</f>
        <v>4.833333333333333</v>
      </c>
      <c r="D145" s="133">
        <f t="shared" si="14"/>
        <v>2.6666666666666665</v>
      </c>
      <c r="E145" s="19"/>
      <c r="F145" s="7"/>
      <c r="G145" s="7"/>
      <c r="H145" s="7"/>
    </row>
    <row r="146" spans="1:8" ht="12" customHeight="1">
      <c r="B146" s="58" t="s">
        <v>151</v>
      </c>
      <c r="C146" s="133">
        <f>SUMSQ(C137:C142)-C143^2/C144</f>
        <v>2.8333333333333428</v>
      </c>
      <c r="D146" s="133">
        <f>SUMSQ(D137:D142)-D143^2/D144</f>
        <v>9.3333333333333357</v>
      </c>
      <c r="E146" s="19"/>
      <c r="F146" s="7"/>
      <c r="G146" s="7"/>
      <c r="H146" s="7"/>
    </row>
    <row r="147" spans="1:8" ht="12" customHeight="1">
      <c r="B147" s="58" t="s">
        <v>152</v>
      </c>
      <c r="C147" s="134">
        <f t="shared" ref="C147:D147" si="15">C144-1</f>
        <v>5</v>
      </c>
      <c r="D147" s="134">
        <f t="shared" si="15"/>
        <v>5</v>
      </c>
    </row>
    <row r="148" spans="1:8" ht="12" customHeight="1">
      <c r="B148" s="16" t="s">
        <v>44</v>
      </c>
      <c r="C148" s="133">
        <f t="shared" ref="C148:D148" si="16">C146/C147</f>
        <v>0.56666666666666854</v>
      </c>
      <c r="D148" s="133">
        <f t="shared" si="16"/>
        <v>1.8666666666666671</v>
      </c>
    </row>
    <row r="149" spans="1:8" ht="12" customHeight="1">
      <c r="B149" s="16" t="s">
        <v>94</v>
      </c>
      <c r="C149" s="239">
        <f>D145-C145</f>
        <v>-2.1666666666666665</v>
      </c>
      <c r="D149" s="239"/>
    </row>
    <row r="150" spans="1:8" ht="12" customHeight="1">
      <c r="B150" s="16" t="s">
        <v>45</v>
      </c>
      <c r="C150" s="239">
        <f>C146+D146</f>
        <v>12.166666666666679</v>
      </c>
      <c r="D150" s="239"/>
    </row>
    <row r="151" spans="1:8" ht="12" customHeight="1">
      <c r="B151" s="16" t="s">
        <v>23</v>
      </c>
      <c r="C151" s="240">
        <f>C147+D147</f>
        <v>10</v>
      </c>
      <c r="D151" s="240"/>
    </row>
    <row r="152" spans="1:8" ht="12" customHeight="1">
      <c r="B152" s="16" t="s">
        <v>24</v>
      </c>
      <c r="C152" s="239">
        <f>C150/C151</f>
        <v>1.2166666666666679</v>
      </c>
      <c r="D152" s="239"/>
    </row>
    <row r="153" spans="1:8" ht="12" customHeight="1">
      <c r="B153" s="56"/>
      <c r="C153" s="134"/>
      <c r="D153" s="134"/>
    </row>
    <row r="154" spans="1:8" ht="12" customHeight="1">
      <c r="A154" s="21" t="s">
        <v>100</v>
      </c>
      <c r="B154" s="61" t="s">
        <v>42</v>
      </c>
      <c r="C154" s="62"/>
      <c r="D154" s="62"/>
    </row>
    <row r="155" spans="1:8" ht="12" customHeight="1">
      <c r="B155" s="29" t="s">
        <v>8</v>
      </c>
      <c r="C155" s="45">
        <v>0.95</v>
      </c>
      <c r="D155" s="45">
        <v>0.95</v>
      </c>
      <c r="E155" s="8"/>
    </row>
    <row r="156" spans="1:8" ht="12" customHeight="1">
      <c r="B156" s="16" t="s">
        <v>15</v>
      </c>
      <c r="C156" s="65">
        <f>SQRT(C152/C144)</f>
        <v>0.45030853620354344</v>
      </c>
      <c r="D156" s="65">
        <f>SQRT(C152/D144)</f>
        <v>0.45030853620354344</v>
      </c>
    </row>
    <row r="157" spans="1:8" ht="12" customHeight="1" thickBot="1">
      <c r="B157" s="29" t="s">
        <v>114</v>
      </c>
      <c r="C157" s="65">
        <f>TINV(1-C155,C151)</f>
        <v>2.2281388519862744</v>
      </c>
      <c r="D157" s="65">
        <f>TINV(1-D155,C151)</f>
        <v>2.2281388519862744</v>
      </c>
    </row>
    <row r="158" spans="1:8" ht="12" customHeight="1" thickBot="1">
      <c r="B158" s="66" t="s">
        <v>115</v>
      </c>
      <c r="C158" s="67">
        <f t="shared" ref="C158:D158" si="17">C156*C157</f>
        <v>1.0033499448961829</v>
      </c>
      <c r="D158" s="68">
        <f t="shared" si="17"/>
        <v>1.0033499448961829</v>
      </c>
    </row>
    <row r="159" spans="1:8" ht="12" customHeight="1">
      <c r="B159" s="69" t="s">
        <v>59</v>
      </c>
      <c r="C159" s="65">
        <f t="shared" ref="C159:D159" si="18">C145+C158</f>
        <v>5.8366832782295157</v>
      </c>
      <c r="D159" s="65">
        <f t="shared" si="18"/>
        <v>3.6700166115628496</v>
      </c>
    </row>
    <row r="160" spans="1:8" ht="12" customHeight="1">
      <c r="B160" s="69" t="s">
        <v>32</v>
      </c>
      <c r="C160" s="65">
        <f t="shared" ref="C160:D160" si="19">C145-C158</f>
        <v>3.8299833884371504</v>
      </c>
      <c r="D160" s="65">
        <f t="shared" si="19"/>
        <v>1.6633167217704836</v>
      </c>
    </row>
    <row r="161" spans="1:4" ht="12" customHeight="1">
      <c r="B161" s="56"/>
      <c r="C161" s="56"/>
      <c r="D161" s="56"/>
    </row>
    <row r="162" spans="1:4" ht="12" customHeight="1">
      <c r="B162" s="61" t="s">
        <v>33</v>
      </c>
      <c r="C162" s="56"/>
      <c r="D162" s="56"/>
    </row>
    <row r="163" spans="1:4" ht="12" customHeight="1">
      <c r="B163" s="29" t="s">
        <v>8</v>
      </c>
      <c r="C163" s="45">
        <v>0.95</v>
      </c>
      <c r="D163" s="56"/>
    </row>
    <row r="164" spans="1:4" ht="12" customHeight="1">
      <c r="B164" s="16" t="s">
        <v>93</v>
      </c>
      <c r="C164" s="65">
        <f>SQRT(C152/C144+C152/D144)</f>
        <v>0.63683243915142695</v>
      </c>
      <c r="D164" s="56"/>
    </row>
    <row r="165" spans="1:4" ht="12" customHeight="1" thickBot="1">
      <c r="B165" s="29" t="s">
        <v>29</v>
      </c>
      <c r="C165" s="65">
        <f>TINV(1-C163,C151)</f>
        <v>2.2281388519862744</v>
      </c>
      <c r="D165" s="56"/>
    </row>
    <row r="166" spans="1:4" ht="12" customHeight="1" thickBot="1">
      <c r="B166" s="66" t="s">
        <v>30</v>
      </c>
      <c r="C166" s="68">
        <f t="shared" ref="C166" si="20">C164*C165</f>
        <v>1.4189510998784793</v>
      </c>
      <c r="D166" s="56"/>
    </row>
    <row r="167" spans="1:4" ht="12" customHeight="1">
      <c r="B167" s="69" t="s">
        <v>31</v>
      </c>
      <c r="C167" s="65">
        <f>C149+C166</f>
        <v>-0.74771556678818718</v>
      </c>
      <c r="D167" s="56"/>
    </row>
    <row r="168" spans="1:4" ht="12" customHeight="1">
      <c r="B168" s="69" t="s">
        <v>32</v>
      </c>
      <c r="C168" s="65">
        <f>C149-C166</f>
        <v>-3.5856177665451456</v>
      </c>
      <c r="D168" s="56"/>
    </row>
    <row r="169" spans="1:4" ht="12" customHeight="1" thickBot="1">
      <c r="B169" s="56"/>
      <c r="C169" s="70"/>
      <c r="D169" s="56"/>
    </row>
    <row r="170" spans="1:4" ht="12" customHeight="1">
      <c r="A170" s="21" t="s">
        <v>0</v>
      </c>
      <c r="B170" s="33" t="s">
        <v>60</v>
      </c>
      <c r="C170" s="47"/>
      <c r="D170" s="71"/>
    </row>
    <row r="171" spans="1:4" ht="12" customHeight="1">
      <c r="B171" s="72" t="s">
        <v>117</v>
      </c>
      <c r="C171" s="28">
        <v>0</v>
      </c>
      <c r="D171" s="73"/>
    </row>
    <row r="172" spans="1:4" ht="12" customHeight="1">
      <c r="B172" s="72" t="s">
        <v>118</v>
      </c>
      <c r="C172" s="28">
        <v>0</v>
      </c>
      <c r="D172" s="73"/>
    </row>
    <row r="173" spans="1:4" ht="12" customHeight="1">
      <c r="B173" s="72"/>
      <c r="C173" s="28"/>
      <c r="D173" s="73"/>
    </row>
    <row r="174" spans="1:4" ht="12" customHeight="1">
      <c r="B174" s="35" t="s">
        <v>5</v>
      </c>
      <c r="C174" s="27">
        <v>0.05</v>
      </c>
      <c r="D174" s="73"/>
    </row>
    <row r="175" spans="1:4" ht="12" customHeight="1">
      <c r="B175" s="36"/>
      <c r="C175" s="16"/>
      <c r="D175" s="73"/>
    </row>
    <row r="176" spans="1:4" ht="12" customHeight="1">
      <c r="B176" s="74" t="s">
        <v>119</v>
      </c>
      <c r="C176" s="28"/>
      <c r="D176" s="73"/>
    </row>
    <row r="177" spans="1:5" ht="12" customHeight="1">
      <c r="B177" s="75"/>
      <c r="C177" s="62"/>
      <c r="D177" s="73"/>
    </row>
    <row r="178" spans="1:5" ht="12" customHeight="1">
      <c r="B178" s="74" t="s">
        <v>12</v>
      </c>
      <c r="C178" s="76"/>
      <c r="D178" s="73"/>
    </row>
    <row r="179" spans="1:5" ht="12" customHeight="1">
      <c r="B179" s="77" t="s">
        <v>13</v>
      </c>
      <c r="C179" s="28">
        <v>0</v>
      </c>
      <c r="D179" s="73"/>
    </row>
    <row r="180" spans="1:5" ht="12" customHeight="1">
      <c r="B180" s="14" t="s">
        <v>93</v>
      </c>
      <c r="C180" s="76">
        <f>SQRT(C152/C144+C152/D144)</f>
        <v>0.63683243915142695</v>
      </c>
      <c r="D180" s="73"/>
    </row>
    <row r="181" spans="1:5" ht="12" customHeight="1">
      <c r="B181" s="75"/>
      <c r="C181" s="62"/>
      <c r="D181" s="73"/>
    </row>
    <row r="182" spans="1:5" ht="12" customHeight="1">
      <c r="B182" s="72" t="s">
        <v>61</v>
      </c>
      <c r="C182" s="76">
        <f>(C149-C179)/C180</f>
        <v>-3.4022554968363874</v>
      </c>
      <c r="D182" s="73"/>
    </row>
    <row r="183" spans="1:5" ht="12" customHeight="1">
      <c r="B183" s="40" t="s">
        <v>75</v>
      </c>
      <c r="C183" s="42">
        <f>TINV(C174*2,C151)</f>
        <v>1.812461122811676</v>
      </c>
      <c r="D183" s="73"/>
    </row>
    <row r="184" spans="1:5" ht="12" customHeight="1" thickBot="1">
      <c r="B184" s="81" t="s">
        <v>14</v>
      </c>
      <c r="C184" s="82" t="str">
        <f>IF(OR(C182&gt;C183,C182&lt;-C183),$A$1,$A$2)</f>
        <v>reject H0</v>
      </c>
      <c r="D184" s="83"/>
    </row>
    <row r="185" spans="1:5" ht="12" customHeight="1">
      <c r="B185" s="56"/>
      <c r="C185" s="70"/>
      <c r="D185" s="56"/>
    </row>
    <row r="186" spans="1:5" ht="12" customHeight="1">
      <c r="A186" s="21" t="s">
        <v>81</v>
      </c>
      <c r="B186" s="61" t="s">
        <v>85</v>
      </c>
      <c r="C186" s="62"/>
      <c r="D186" s="62"/>
    </row>
    <row r="187" spans="1:5" ht="12" customHeight="1">
      <c r="B187" s="29" t="s">
        <v>8</v>
      </c>
      <c r="C187" s="45">
        <v>0.95</v>
      </c>
      <c r="D187" s="45">
        <v>0.95</v>
      </c>
      <c r="E187" s="8"/>
    </row>
    <row r="188" spans="1:5" ht="12" customHeight="1">
      <c r="B188" s="16" t="s">
        <v>86</v>
      </c>
      <c r="C188" s="59">
        <f>C146/C147</f>
        <v>0.56666666666666854</v>
      </c>
      <c r="D188" s="59">
        <f>D146/D147</f>
        <v>1.8666666666666671</v>
      </c>
      <c r="E188" s="8"/>
    </row>
    <row r="189" spans="1:5" ht="12" customHeight="1">
      <c r="B189" s="16" t="s">
        <v>15</v>
      </c>
      <c r="C189" s="65">
        <f>SQRT(C188/C144)</f>
        <v>0.30731814857643008</v>
      </c>
      <c r="D189" s="65">
        <f>SQRT(D188/D144)</f>
        <v>0.55777335102271708</v>
      </c>
    </row>
    <row r="190" spans="1:5" ht="12" customHeight="1" thickBot="1">
      <c r="B190" s="29" t="s">
        <v>16</v>
      </c>
      <c r="C190" s="65">
        <f>TINV(1-C187,C147)</f>
        <v>2.570581835636315</v>
      </c>
      <c r="D190" s="65">
        <f>TINV(1-D187,D147)</f>
        <v>2.570581835636315</v>
      </c>
    </row>
    <row r="191" spans="1:5" ht="12" customHeight="1" thickBot="1">
      <c r="B191" s="66" t="s">
        <v>17</v>
      </c>
      <c r="C191" s="67">
        <f t="shared" ref="C191:D191" si="21">C189*C190</f>
        <v>0.78998645049195348</v>
      </c>
      <c r="D191" s="68">
        <f t="shared" si="21"/>
        <v>1.4338020445409947</v>
      </c>
    </row>
    <row r="192" spans="1:5" ht="12" customHeight="1">
      <c r="B192" s="69" t="s">
        <v>18</v>
      </c>
      <c r="C192" s="65">
        <f>C145+C191</f>
        <v>5.6233197838252869</v>
      </c>
      <c r="D192" s="65">
        <f>D145+D191</f>
        <v>4.100468711207661</v>
      </c>
    </row>
    <row r="193" spans="1:8" ht="12" customHeight="1">
      <c r="B193" s="69" t="s">
        <v>19</v>
      </c>
      <c r="C193" s="65">
        <f>C145-C191</f>
        <v>4.0433468828413792</v>
      </c>
      <c r="D193" s="65">
        <f>D145-D191</f>
        <v>1.2328646221256718</v>
      </c>
    </row>
    <row r="196" spans="1:8" ht="12" customHeight="1">
      <c r="A196" s="23" t="s">
        <v>83</v>
      </c>
      <c r="B196" s="43" t="s">
        <v>82</v>
      </c>
    </row>
    <row r="197" spans="1:8" ht="12" customHeight="1">
      <c r="B197" s="15"/>
      <c r="C197" s="15" t="s">
        <v>147</v>
      </c>
      <c r="D197" s="15" t="s">
        <v>148</v>
      </c>
    </row>
    <row r="198" spans="1:8" ht="12" customHeight="1">
      <c r="B198" s="3"/>
      <c r="C198" s="4">
        <v>3</v>
      </c>
      <c r="D198" s="4">
        <v>12</v>
      </c>
    </row>
    <row r="199" spans="1:8" ht="12" customHeight="1">
      <c r="B199" s="3"/>
      <c r="C199" s="4">
        <v>8</v>
      </c>
      <c r="D199" s="4">
        <v>11</v>
      </c>
    </row>
    <row r="200" spans="1:8" ht="12" customHeight="1">
      <c r="B200" s="3"/>
      <c r="C200" s="4">
        <v>6</v>
      </c>
      <c r="D200" s="4">
        <v>12</v>
      </c>
    </row>
    <row r="201" spans="1:8" ht="12" customHeight="1">
      <c r="B201" s="3"/>
      <c r="C201" s="4">
        <v>7</v>
      </c>
      <c r="D201" s="4">
        <v>11</v>
      </c>
    </row>
    <row r="202" spans="1:8" ht="12" customHeight="1">
      <c r="B202" s="3"/>
      <c r="C202" s="4">
        <v>7</v>
      </c>
      <c r="D202" s="4">
        <v>12</v>
      </c>
      <c r="E202" s="9"/>
      <c r="F202" s="9"/>
      <c r="G202" s="9"/>
      <c r="H202" s="9"/>
    </row>
    <row r="203" spans="1:8" ht="12" customHeight="1">
      <c r="B203" s="3"/>
      <c r="C203" s="5">
        <v>8</v>
      </c>
      <c r="D203" s="5">
        <v>12</v>
      </c>
      <c r="E203" s="9"/>
      <c r="F203" s="9"/>
      <c r="G203" s="9"/>
      <c r="H203" s="9"/>
    </row>
    <row r="204" spans="1:8" ht="12" customHeight="1">
      <c r="B204" s="26" t="s">
        <v>149</v>
      </c>
      <c r="C204" s="2">
        <f>SUM(C198:C203)</f>
        <v>39</v>
      </c>
      <c r="D204" s="2">
        <f>SUM(D198:D203)</f>
        <v>70</v>
      </c>
      <c r="E204" s="9"/>
      <c r="F204" s="9"/>
      <c r="G204" s="25"/>
      <c r="H204" s="9"/>
    </row>
    <row r="205" spans="1:8" ht="12" customHeight="1">
      <c r="B205" s="19" t="s">
        <v>150</v>
      </c>
      <c r="C205" s="2">
        <f>COUNT(C198:C203)</f>
        <v>6</v>
      </c>
      <c r="D205" s="2">
        <f>COUNT(D198:D203)</f>
        <v>6</v>
      </c>
      <c r="E205" s="9"/>
      <c r="F205" s="54"/>
      <c r="G205" s="54"/>
      <c r="H205" s="54"/>
    </row>
    <row r="206" spans="1:8" ht="12" customHeight="1">
      <c r="B206" s="19" t="s">
        <v>56</v>
      </c>
      <c r="C206" s="18">
        <f t="shared" ref="C206:D206" si="22">C204/C205</f>
        <v>6.5</v>
      </c>
      <c r="D206" s="18">
        <f t="shared" si="22"/>
        <v>11.666666666666666</v>
      </c>
      <c r="E206" s="22"/>
      <c r="F206" s="54"/>
      <c r="G206" s="54"/>
      <c r="H206" s="54"/>
    </row>
    <row r="207" spans="1:8" ht="12" customHeight="1">
      <c r="B207" s="19" t="s">
        <v>151</v>
      </c>
      <c r="C207" s="18">
        <f>SUMSQ(C198:C203)-C204^2/C205</f>
        <v>17.5</v>
      </c>
      <c r="D207" s="18">
        <f>SUMSQ(D198:D203)-D204^2/D205</f>
        <v>1.3333333333333712</v>
      </c>
      <c r="E207" s="22"/>
      <c r="F207" s="54"/>
      <c r="G207" s="54"/>
      <c r="H207" s="54"/>
    </row>
    <row r="208" spans="1:8" ht="12" customHeight="1">
      <c r="B208" s="19" t="s">
        <v>152</v>
      </c>
      <c r="C208" s="2">
        <f t="shared" ref="C208:D208" si="23">C205-1</f>
        <v>5</v>
      </c>
      <c r="D208" s="2">
        <f t="shared" si="23"/>
        <v>5</v>
      </c>
      <c r="E208" s="9"/>
      <c r="F208" s="9"/>
      <c r="G208" s="9"/>
      <c r="H208" s="9"/>
    </row>
    <row r="209" spans="1:8" ht="12" customHeight="1">
      <c r="B209" s="16" t="s">
        <v>153</v>
      </c>
      <c r="C209" s="18">
        <f t="shared" ref="C209:D209" si="24">C207/C208</f>
        <v>3.5</v>
      </c>
      <c r="D209" s="18">
        <f t="shared" si="24"/>
        <v>0.26666666666667427</v>
      </c>
      <c r="E209" s="9"/>
      <c r="F209" s="9"/>
      <c r="G209" s="9"/>
      <c r="H209" s="9"/>
    </row>
    <row r="210" spans="1:8" ht="12" customHeight="1">
      <c r="B210" s="16" t="s">
        <v>94</v>
      </c>
      <c r="C210" s="239">
        <f>D206-C206</f>
        <v>5.1666666666666661</v>
      </c>
      <c r="D210" s="239"/>
      <c r="E210" s="9"/>
      <c r="F210" s="9"/>
      <c r="G210" s="9"/>
      <c r="H210" s="9"/>
    </row>
    <row r="211" spans="1:8" ht="12" customHeight="1">
      <c r="B211" s="16" t="s">
        <v>95</v>
      </c>
      <c r="C211" s="239">
        <f>C207+D207</f>
        <v>18.833333333333371</v>
      </c>
      <c r="D211" s="239"/>
    </row>
    <row r="212" spans="1:8" ht="12" customHeight="1">
      <c r="B212" s="16" t="s">
        <v>23</v>
      </c>
      <c r="C212" s="240">
        <f>C208+D208</f>
        <v>10</v>
      </c>
      <c r="D212" s="240"/>
    </row>
    <row r="213" spans="1:8" ht="12" customHeight="1">
      <c r="B213" s="16" t="s">
        <v>24</v>
      </c>
      <c r="C213" s="239">
        <f>C211/C212</f>
        <v>1.8833333333333371</v>
      </c>
      <c r="D213" s="239"/>
    </row>
    <row r="214" spans="1:8" ht="12" customHeight="1">
      <c r="C214" s="2"/>
      <c r="D214" s="2"/>
    </row>
    <row r="215" spans="1:8" ht="12" customHeight="1">
      <c r="A215" s="21" t="s">
        <v>41</v>
      </c>
      <c r="B215" s="43" t="s">
        <v>42</v>
      </c>
      <c r="C215" s="9"/>
      <c r="D215" s="9"/>
    </row>
    <row r="216" spans="1:8" ht="12" customHeight="1">
      <c r="B216" s="29" t="s">
        <v>43</v>
      </c>
      <c r="C216" s="45">
        <v>0.95</v>
      </c>
      <c r="D216" s="45">
        <v>0.95</v>
      </c>
      <c r="E216" s="8"/>
    </row>
    <row r="217" spans="1:8" ht="12" customHeight="1">
      <c r="B217" s="16" t="s">
        <v>113</v>
      </c>
      <c r="C217" s="30">
        <f>SQRT(C213/C205)</f>
        <v>0.56025787713238762</v>
      </c>
      <c r="D217" s="30">
        <f>SQRT(C213/D205)</f>
        <v>0.56025787713238762</v>
      </c>
    </row>
    <row r="218" spans="1:8" ht="12" customHeight="1" thickBot="1">
      <c r="B218" s="29" t="s">
        <v>114</v>
      </c>
      <c r="C218" s="30">
        <f>TINV(1-C216,C212)</f>
        <v>2.2281388519862744</v>
      </c>
      <c r="D218" s="30">
        <f>TINV(1-D216,C212)</f>
        <v>2.2281388519862744</v>
      </c>
    </row>
    <row r="219" spans="1:8" ht="12" customHeight="1" thickBot="1">
      <c r="B219" s="31" t="s">
        <v>115</v>
      </c>
      <c r="C219" s="32">
        <f t="shared" ref="C219:D219" si="25">C217*C218</f>
        <v>1.2483323431700253</v>
      </c>
      <c r="D219" s="46">
        <f t="shared" si="25"/>
        <v>1.2483323431700253</v>
      </c>
    </row>
    <row r="220" spans="1:8" ht="12" customHeight="1">
      <c r="B220" s="22" t="s">
        <v>59</v>
      </c>
      <c r="C220" s="30">
        <f t="shared" ref="C220:D220" si="26">C206+C219</f>
        <v>7.7483323431700253</v>
      </c>
      <c r="D220" s="30">
        <f t="shared" si="26"/>
        <v>12.914999009836691</v>
      </c>
    </row>
    <row r="221" spans="1:8" ht="12" customHeight="1">
      <c r="B221" s="22" t="s">
        <v>32</v>
      </c>
      <c r="C221" s="30">
        <f t="shared" ref="C221:D221" si="27">C206-C219</f>
        <v>5.2516676568299747</v>
      </c>
      <c r="D221" s="30">
        <f t="shared" si="27"/>
        <v>10.418334323496641</v>
      </c>
    </row>
    <row r="223" spans="1:8" ht="12" customHeight="1">
      <c r="B223" s="43" t="s">
        <v>33</v>
      </c>
    </row>
    <row r="224" spans="1:8" ht="12" customHeight="1">
      <c r="B224" s="29" t="s">
        <v>34</v>
      </c>
      <c r="C224" s="45">
        <v>0.95</v>
      </c>
    </row>
    <row r="225" spans="1:4" ht="12" customHeight="1">
      <c r="B225" s="16" t="s">
        <v>116</v>
      </c>
      <c r="C225" s="30">
        <f>SQRT(C213/C205+C213/D205)</f>
        <v>0.79232428826698165</v>
      </c>
    </row>
    <row r="226" spans="1:4" ht="12" customHeight="1" thickBot="1">
      <c r="B226" s="29" t="s">
        <v>29</v>
      </c>
      <c r="C226" s="30">
        <f>TINV(1-C224,C212)</f>
        <v>2.2281388519862744</v>
      </c>
    </row>
    <row r="227" spans="1:4" ht="12" customHeight="1" thickBot="1">
      <c r="B227" s="31" t="s">
        <v>30</v>
      </c>
      <c r="C227" s="46">
        <f t="shared" ref="C227" si="28">C225*C226</f>
        <v>1.7654085300600344</v>
      </c>
    </row>
    <row r="228" spans="1:4" ht="12" customHeight="1">
      <c r="B228" s="22" t="s">
        <v>31</v>
      </c>
      <c r="C228" s="30">
        <f>C210+C227</f>
        <v>6.9320751967267</v>
      </c>
    </row>
    <row r="229" spans="1:4" ht="12" customHeight="1">
      <c r="B229" s="22" t="s">
        <v>32</v>
      </c>
      <c r="C229" s="30">
        <f>C210-C227</f>
        <v>3.4012581366066317</v>
      </c>
    </row>
    <row r="230" spans="1:4" ht="12" customHeight="1" thickBot="1">
      <c r="C230" s="6"/>
    </row>
    <row r="231" spans="1:4" ht="12" customHeight="1">
      <c r="A231" s="21" t="s">
        <v>84</v>
      </c>
      <c r="B231" s="33" t="s">
        <v>60</v>
      </c>
      <c r="C231" s="47"/>
      <c r="D231" s="10"/>
    </row>
    <row r="232" spans="1:4" ht="12" customHeight="1">
      <c r="B232" s="34" t="s">
        <v>117</v>
      </c>
      <c r="C232" s="28">
        <v>0</v>
      </c>
      <c r="D232" s="11"/>
    </row>
    <row r="233" spans="1:4" ht="12" customHeight="1">
      <c r="B233" s="34" t="s">
        <v>118</v>
      </c>
      <c r="C233" s="28">
        <v>0</v>
      </c>
      <c r="D233" s="11"/>
    </row>
    <row r="234" spans="1:4" ht="12" customHeight="1">
      <c r="B234" s="34"/>
      <c r="C234" s="28"/>
      <c r="D234" s="11"/>
    </row>
    <row r="235" spans="1:4" ht="12" customHeight="1">
      <c r="B235" s="35" t="s">
        <v>80</v>
      </c>
      <c r="C235" s="27">
        <v>0.05</v>
      </c>
      <c r="D235" s="11"/>
    </row>
    <row r="236" spans="1:4" ht="12" customHeight="1">
      <c r="B236" s="36"/>
      <c r="C236" s="16"/>
      <c r="D236" s="11"/>
    </row>
    <row r="237" spans="1:4" ht="12" customHeight="1">
      <c r="B237" s="38" t="s">
        <v>119</v>
      </c>
      <c r="C237" s="28"/>
      <c r="D237" s="11"/>
    </row>
    <row r="238" spans="1:4" ht="12" customHeight="1">
      <c r="B238" s="37"/>
      <c r="C238" s="9"/>
      <c r="D238" s="11"/>
    </row>
    <row r="239" spans="1:4" ht="12" customHeight="1">
      <c r="B239" s="38" t="s">
        <v>12</v>
      </c>
      <c r="C239" s="17"/>
      <c r="D239" s="11"/>
    </row>
    <row r="240" spans="1:4" ht="12" customHeight="1">
      <c r="B240" s="39" t="s">
        <v>13</v>
      </c>
      <c r="C240" s="28">
        <v>0</v>
      </c>
      <c r="D240" s="11"/>
    </row>
    <row r="241" spans="1:5" ht="12" customHeight="1">
      <c r="B241" s="14" t="s">
        <v>116</v>
      </c>
      <c r="C241" s="17">
        <f>SQRT(C213/C205+C213/D205)</f>
        <v>0.79232428826698165</v>
      </c>
      <c r="D241" s="11"/>
    </row>
    <row r="242" spans="1:5" ht="12" customHeight="1">
      <c r="B242" s="37"/>
      <c r="C242" s="9"/>
      <c r="D242" s="11"/>
    </row>
    <row r="243" spans="1:5" ht="12" customHeight="1">
      <c r="B243" s="34" t="s">
        <v>61</v>
      </c>
      <c r="C243" s="17">
        <f>(C210-C240)/C241</f>
        <v>6.520899009630897</v>
      </c>
      <c r="D243" s="11"/>
    </row>
    <row r="244" spans="1:5" ht="12" customHeight="1">
      <c r="B244" s="40" t="s">
        <v>75</v>
      </c>
      <c r="C244" s="42">
        <f>TINV(C235*2,C212)</f>
        <v>1.812461122811676</v>
      </c>
      <c r="D244" s="11"/>
    </row>
    <row r="245" spans="1:5" ht="12" customHeight="1" thickBot="1">
      <c r="B245" s="41" t="s">
        <v>14</v>
      </c>
      <c r="C245" s="49" t="str">
        <f>IF(OR(C243&gt;C244,C243&lt;-C244),$A$1,$A$2)</f>
        <v>reject H0</v>
      </c>
      <c r="D245" s="12"/>
    </row>
    <row r="246" spans="1:5" ht="12" customHeight="1">
      <c r="C246" s="6"/>
    </row>
    <row r="247" spans="1:5" ht="12" customHeight="1">
      <c r="A247" s="21" t="s">
        <v>81</v>
      </c>
      <c r="B247" s="43" t="s">
        <v>85</v>
      </c>
      <c r="C247" s="9"/>
      <c r="D247" s="9"/>
    </row>
    <row r="248" spans="1:5" ht="12" customHeight="1">
      <c r="B248" s="29" t="s">
        <v>34</v>
      </c>
      <c r="C248" s="45">
        <v>0.95</v>
      </c>
      <c r="D248" s="45">
        <v>0.95</v>
      </c>
      <c r="E248" s="8"/>
    </row>
    <row r="249" spans="1:5" ht="12" customHeight="1">
      <c r="B249" s="16" t="s">
        <v>86</v>
      </c>
      <c r="C249" s="7">
        <f>C207/C208</f>
        <v>3.5</v>
      </c>
      <c r="D249" s="7">
        <f>D207/D208</f>
        <v>0.26666666666667427</v>
      </c>
      <c r="E249" s="8"/>
    </row>
    <row r="250" spans="1:5" ht="12" customHeight="1">
      <c r="B250" s="16" t="s">
        <v>15</v>
      </c>
      <c r="C250" s="30">
        <f>SQRT(C249/C205)</f>
        <v>0.76376261582597338</v>
      </c>
      <c r="D250" s="30">
        <f>SQRT(D249/D205)</f>
        <v>0.21081851067789495</v>
      </c>
    </row>
    <row r="251" spans="1:5" ht="12" customHeight="1" thickBot="1">
      <c r="B251" s="29" t="s">
        <v>16</v>
      </c>
      <c r="C251" s="30">
        <f>TINV(1-C248,C208)</f>
        <v>2.570581835636315</v>
      </c>
      <c r="D251" s="30">
        <f>TINV(1-D248,D208)</f>
        <v>2.570581835636315</v>
      </c>
    </row>
    <row r="252" spans="1:5" ht="12" customHeight="1" thickBot="1">
      <c r="B252" s="31" t="s">
        <v>17</v>
      </c>
      <c r="C252" s="32">
        <f t="shared" ref="C252:D252" si="29">C250*C251</f>
        <v>1.9633143069803243</v>
      </c>
      <c r="D252" s="46">
        <f t="shared" si="29"/>
        <v>0.54192623416449726</v>
      </c>
    </row>
    <row r="253" spans="1:5" ht="12" customHeight="1">
      <c r="B253" s="22" t="s">
        <v>18</v>
      </c>
      <c r="C253" s="30">
        <f>C206+C252</f>
        <v>8.4633143069803243</v>
      </c>
      <c r="D253" s="30">
        <f>D206+D252</f>
        <v>12.208592900831164</v>
      </c>
    </row>
    <row r="254" spans="1:5" ht="12" customHeight="1">
      <c r="B254" s="22" t="s">
        <v>19</v>
      </c>
      <c r="C254" s="30">
        <f>C206-C252</f>
        <v>4.5366856930196757</v>
      </c>
      <c r="D254" s="30">
        <f>D206-D252</f>
        <v>11.124740432502168</v>
      </c>
    </row>
    <row r="257" spans="1:9" ht="12" customHeight="1">
      <c r="A257" s="23" t="s">
        <v>20</v>
      </c>
      <c r="B257" s="43" t="s">
        <v>124</v>
      </c>
    </row>
    <row r="258" spans="1:9" ht="12" customHeight="1">
      <c r="A258" s="23"/>
      <c r="B258" s="43"/>
    </row>
    <row r="259" spans="1:9" ht="12" customHeight="1">
      <c r="B259" s="15"/>
      <c r="C259" s="15" t="s">
        <v>125</v>
      </c>
      <c r="D259" s="15" t="s">
        <v>126</v>
      </c>
    </row>
    <row r="260" spans="1:9" ht="12" customHeight="1">
      <c r="B260" s="3"/>
      <c r="C260" s="4">
        <v>6</v>
      </c>
      <c r="D260" s="4">
        <v>5</v>
      </c>
    </row>
    <row r="261" spans="1:9" ht="12" customHeight="1">
      <c r="B261" s="3"/>
      <c r="C261" s="4">
        <v>4</v>
      </c>
      <c r="D261" s="4"/>
    </row>
    <row r="262" spans="1:9" ht="12" customHeight="1">
      <c r="B262" s="3"/>
      <c r="C262" s="4">
        <v>5</v>
      </c>
      <c r="D262" s="4"/>
    </row>
    <row r="263" spans="1:9" ht="12" customHeight="1">
      <c r="B263" s="3"/>
      <c r="C263" s="5">
        <v>3</v>
      </c>
      <c r="D263" s="5"/>
      <c r="E263" s="9"/>
      <c r="F263" s="9"/>
      <c r="G263" s="9"/>
      <c r="H263" s="9"/>
      <c r="I263" s="9"/>
    </row>
    <row r="264" spans="1:9" ht="12" customHeight="1">
      <c r="B264" s="26" t="s">
        <v>127</v>
      </c>
      <c r="C264" s="2">
        <f>SUM(C260:C263)</f>
        <v>18</v>
      </c>
      <c r="D264" s="84">
        <f>SUM(D260:D263)</f>
        <v>5</v>
      </c>
      <c r="E264" s="9"/>
      <c r="F264" s="9"/>
      <c r="G264" s="25"/>
      <c r="H264" s="9"/>
      <c r="I264" s="9"/>
    </row>
    <row r="265" spans="1:9" ht="12" customHeight="1">
      <c r="B265" s="19" t="s">
        <v>128</v>
      </c>
      <c r="C265" s="2">
        <f>COUNT(C260:C263)</f>
        <v>4</v>
      </c>
      <c r="D265" s="84">
        <f>COUNT(D260:D263)</f>
        <v>1</v>
      </c>
      <c r="E265" s="9"/>
      <c r="F265" s="53"/>
      <c r="G265" s="53"/>
      <c r="H265" s="53"/>
      <c r="I265" s="9"/>
    </row>
    <row r="266" spans="1:9" ht="12" customHeight="1">
      <c r="B266" s="19" t="s">
        <v>56</v>
      </c>
      <c r="C266" s="53">
        <f>C264/C265</f>
        <v>4.5</v>
      </c>
      <c r="D266" s="65">
        <f>D264/D265</f>
        <v>5</v>
      </c>
      <c r="E266" s="22"/>
      <c r="G266" s="53"/>
      <c r="H266" s="53"/>
      <c r="I266" s="9"/>
    </row>
    <row r="267" spans="1:9" ht="12" customHeight="1">
      <c r="B267" s="19" t="s">
        <v>151</v>
      </c>
      <c r="C267" s="50">
        <f>SUMSQ(C260:C263)-C264^2/C265</f>
        <v>5</v>
      </c>
      <c r="D267" s="85">
        <f>SUMSQ(D260:D263)-D264^2/D265</f>
        <v>0</v>
      </c>
      <c r="E267" s="22"/>
      <c r="F267" s="53"/>
      <c r="G267" s="53"/>
      <c r="H267" s="53"/>
      <c r="I267" s="9"/>
    </row>
    <row r="268" spans="1:9" ht="12" customHeight="1">
      <c r="B268" s="19" t="s">
        <v>152</v>
      </c>
      <c r="C268" s="2">
        <f>C265-1</f>
        <v>3</v>
      </c>
      <c r="D268" s="84">
        <f>D265-1</f>
        <v>0</v>
      </c>
      <c r="E268" s="9"/>
      <c r="F268" s="9"/>
      <c r="G268" s="9"/>
      <c r="H268" s="9"/>
      <c r="I268" s="9"/>
    </row>
    <row r="269" spans="1:9" ht="12" customHeight="1">
      <c r="B269" s="16" t="s">
        <v>129</v>
      </c>
      <c r="C269" s="65">
        <f>C267/C268</f>
        <v>1.6666666666666667</v>
      </c>
      <c r="D269" s="65" t="s">
        <v>199</v>
      </c>
      <c r="E269" s="9"/>
      <c r="G269" s="9"/>
      <c r="H269" s="9"/>
      <c r="I269" s="9"/>
    </row>
    <row r="270" spans="1:9" ht="12" customHeight="1">
      <c r="B270" s="16" t="s">
        <v>130</v>
      </c>
      <c r="C270" s="241">
        <f>C264-D264</f>
        <v>13</v>
      </c>
      <c r="D270" s="241"/>
      <c r="E270" s="9"/>
      <c r="F270" s="9"/>
      <c r="G270" s="9"/>
      <c r="H270" s="9"/>
      <c r="I270" s="9"/>
    </row>
    <row r="271" spans="1:9" ht="12" customHeight="1">
      <c r="B271" s="16" t="s">
        <v>131</v>
      </c>
      <c r="C271" s="241">
        <f>C267+D267</f>
        <v>5</v>
      </c>
      <c r="D271" s="241"/>
      <c r="E271" s="9"/>
      <c r="F271" s="9"/>
      <c r="G271" s="9"/>
      <c r="H271" s="9"/>
      <c r="I271" s="9"/>
    </row>
    <row r="272" spans="1:9" ht="12" customHeight="1">
      <c r="B272" s="16" t="s">
        <v>132</v>
      </c>
      <c r="C272" s="240">
        <f>C268+D268</f>
        <v>3</v>
      </c>
      <c r="D272" s="240"/>
      <c r="E272" s="9"/>
      <c r="F272" s="9"/>
      <c r="G272" s="9"/>
      <c r="H272" s="9"/>
      <c r="I272" s="9"/>
    </row>
    <row r="273" spans="1:5" ht="12" customHeight="1">
      <c r="B273" s="16" t="s">
        <v>133</v>
      </c>
      <c r="C273" s="239">
        <f>(C267+D267)/(C268+D268)</f>
        <v>1.6666666666666667</v>
      </c>
      <c r="D273" s="239"/>
    </row>
    <row r="274" spans="1:5" ht="12" customHeight="1">
      <c r="C274" s="2"/>
      <c r="D274" s="2"/>
    </row>
    <row r="275" spans="1:5" ht="12" customHeight="1">
      <c r="A275" s="21" t="s">
        <v>134</v>
      </c>
      <c r="B275" s="43" t="s">
        <v>135</v>
      </c>
      <c r="C275" s="9"/>
      <c r="D275" s="9"/>
    </row>
    <row r="276" spans="1:5" ht="12" customHeight="1">
      <c r="B276" s="29" t="s">
        <v>62</v>
      </c>
      <c r="C276" s="45">
        <v>0.95</v>
      </c>
      <c r="D276" s="45">
        <v>0.95</v>
      </c>
      <c r="E276" s="8"/>
    </row>
    <row r="277" spans="1:5" ht="12" customHeight="1">
      <c r="B277" s="16" t="s">
        <v>63</v>
      </c>
      <c r="C277" s="59">
        <f>SQRT(C273/C265)</f>
        <v>0.6454972243679028</v>
      </c>
      <c r="D277" s="59">
        <f>SQRT(C273/D265)</f>
        <v>1.2909944487358056</v>
      </c>
    </row>
    <row r="278" spans="1:5" ht="12" customHeight="1" thickBot="1">
      <c r="B278" s="29" t="s">
        <v>64</v>
      </c>
      <c r="C278" s="59">
        <f>TINV(1-C276,C268)</f>
        <v>3.1824463052837078</v>
      </c>
      <c r="D278" s="59">
        <f>C278</f>
        <v>3.1824463052837078</v>
      </c>
    </row>
    <row r="279" spans="1:5" ht="12" customHeight="1" thickBot="1">
      <c r="B279" s="66" t="s">
        <v>65</v>
      </c>
      <c r="C279" s="67">
        <f>C277*C278</f>
        <v>2.0542602567605206</v>
      </c>
      <c r="D279" s="68">
        <f>D277*D278</f>
        <v>4.1085205135210412</v>
      </c>
    </row>
    <row r="280" spans="1:5" ht="12" customHeight="1">
      <c r="B280" s="22" t="s">
        <v>66</v>
      </c>
      <c r="C280" s="59">
        <f>C266+C279</f>
        <v>6.5542602567605206</v>
      </c>
      <c r="D280" s="59">
        <f>D266+D279</f>
        <v>9.1085205135210412</v>
      </c>
    </row>
    <row r="281" spans="1:5" ht="12" customHeight="1">
      <c r="B281" s="22" t="s">
        <v>67</v>
      </c>
      <c r="C281" s="59">
        <f>C266-C279</f>
        <v>2.4457397432394794</v>
      </c>
      <c r="D281" s="59">
        <f>D266-D279</f>
        <v>0.8914794864789588</v>
      </c>
    </row>
    <row r="282" spans="1:5" ht="12" customHeight="1">
      <c r="B282" s="9"/>
      <c r="C282" s="9"/>
      <c r="D282" s="9"/>
    </row>
    <row r="283" spans="1:5" ht="12" customHeight="1">
      <c r="B283" s="51" t="s">
        <v>68</v>
      </c>
      <c r="C283" s="9"/>
      <c r="D283" s="9"/>
    </row>
    <row r="284" spans="1:5" ht="12" customHeight="1">
      <c r="B284" s="52" t="s">
        <v>22</v>
      </c>
      <c r="C284" s="45">
        <v>0.95</v>
      </c>
      <c r="D284" s="9"/>
    </row>
    <row r="285" spans="1:5" ht="12" customHeight="1">
      <c r="B285" s="16" t="s">
        <v>90</v>
      </c>
      <c r="C285" s="59">
        <f>SQRT(C273/C265+C273/D265)</f>
        <v>1.4433756729740645</v>
      </c>
      <c r="D285" s="9"/>
    </row>
    <row r="286" spans="1:5" ht="12" customHeight="1">
      <c r="B286" s="52" t="s">
        <v>91</v>
      </c>
      <c r="C286" s="59">
        <f>TINV(1-C284,C272)</f>
        <v>3.1824463052837078</v>
      </c>
      <c r="D286" s="9"/>
    </row>
    <row r="287" spans="1:5" ht="12" customHeight="1">
      <c r="B287" s="22" t="s">
        <v>92</v>
      </c>
      <c r="C287" s="59">
        <f>C285*C286</f>
        <v>4.5934655775926974</v>
      </c>
      <c r="D287" s="9"/>
    </row>
    <row r="288" spans="1:5" ht="12" customHeight="1">
      <c r="B288" s="22" t="s">
        <v>72</v>
      </c>
      <c r="C288" s="59">
        <f>(D266-C266)+C287</f>
        <v>5.0934655775926974</v>
      </c>
      <c r="D288" s="9"/>
    </row>
    <row r="289" spans="1:4" ht="12" customHeight="1">
      <c r="B289" s="22" t="s">
        <v>73</v>
      </c>
      <c r="C289" s="59">
        <f>(D266-C266)-C287</f>
        <v>-4.0934655775926974</v>
      </c>
      <c r="D289" s="9"/>
    </row>
    <row r="290" spans="1:4" ht="12" customHeight="1" thickBot="1">
      <c r="B290" s="9"/>
      <c r="C290" s="25"/>
      <c r="D290" s="9"/>
    </row>
    <row r="291" spans="1:4" ht="12" customHeight="1">
      <c r="A291" s="21" t="s">
        <v>74</v>
      </c>
      <c r="B291" s="33" t="s">
        <v>145</v>
      </c>
      <c r="C291" s="47"/>
      <c r="D291" s="10"/>
    </row>
    <row r="292" spans="1:4" ht="12" customHeight="1">
      <c r="B292" s="34" t="s">
        <v>163</v>
      </c>
      <c r="C292" s="28">
        <v>0</v>
      </c>
      <c r="D292" s="11"/>
    </row>
    <row r="293" spans="1:4" ht="12" customHeight="1">
      <c r="B293" s="34" t="s">
        <v>164</v>
      </c>
      <c r="C293" s="28">
        <v>0</v>
      </c>
      <c r="D293" s="11"/>
    </row>
    <row r="294" spans="1:4" ht="12" customHeight="1">
      <c r="B294" s="34"/>
      <c r="C294" s="28"/>
      <c r="D294" s="11"/>
    </row>
    <row r="295" spans="1:4" ht="12" customHeight="1">
      <c r="B295" s="35" t="s">
        <v>165</v>
      </c>
      <c r="C295" s="27">
        <v>0.05</v>
      </c>
      <c r="D295" s="11"/>
    </row>
    <row r="296" spans="1:4" ht="12" customHeight="1">
      <c r="B296" s="36"/>
      <c r="C296" s="16"/>
      <c r="D296" s="11"/>
    </row>
    <row r="297" spans="1:4" ht="12" customHeight="1">
      <c r="B297" s="38" t="s">
        <v>166</v>
      </c>
      <c r="C297" s="48"/>
      <c r="D297" s="11"/>
    </row>
    <row r="298" spans="1:4" ht="12" customHeight="1">
      <c r="B298" s="37"/>
      <c r="C298" s="9"/>
      <c r="D298" s="11"/>
    </row>
    <row r="299" spans="1:4" ht="12" customHeight="1">
      <c r="B299" s="38" t="s">
        <v>110</v>
      </c>
      <c r="C299" s="17"/>
      <c r="D299" s="11"/>
    </row>
    <row r="300" spans="1:4" ht="12" customHeight="1">
      <c r="B300" s="39" t="s">
        <v>35</v>
      </c>
      <c r="C300" s="28">
        <v>0</v>
      </c>
      <c r="D300" s="11"/>
    </row>
    <row r="301" spans="1:4" ht="12" customHeight="1">
      <c r="B301" s="14" t="s">
        <v>36</v>
      </c>
      <c r="C301" s="17">
        <f>C285</f>
        <v>1.4433756729740645</v>
      </c>
      <c r="D301" s="11"/>
    </row>
    <row r="302" spans="1:4" ht="12" customHeight="1">
      <c r="B302" s="37"/>
      <c r="C302" s="9"/>
      <c r="D302" s="11"/>
    </row>
    <row r="303" spans="1:4" ht="12" customHeight="1">
      <c r="B303" s="34" t="s">
        <v>102</v>
      </c>
      <c r="C303" s="17">
        <f>(D266-C266)/C301</f>
        <v>0.34641016151377541</v>
      </c>
      <c r="D303" s="11"/>
    </row>
    <row r="304" spans="1:4" ht="12" customHeight="1">
      <c r="B304" s="40" t="s">
        <v>103</v>
      </c>
      <c r="C304" s="42">
        <f>TINV(C295,C272)</f>
        <v>3.1824463052837091</v>
      </c>
      <c r="D304" s="11"/>
    </row>
    <row r="305" spans="1:11" ht="12" customHeight="1" thickBot="1">
      <c r="B305" s="41" t="s">
        <v>104</v>
      </c>
      <c r="C305" s="49" t="s">
        <v>198</v>
      </c>
      <c r="D305" s="12"/>
    </row>
    <row r="306" spans="1:11" ht="12" customHeight="1">
      <c r="B306" s="9"/>
      <c r="C306" s="25"/>
      <c r="D306" s="9"/>
    </row>
    <row r="307" spans="1:11" ht="12" customHeight="1">
      <c r="A307" s="21" t="s">
        <v>105</v>
      </c>
      <c r="B307" s="51" t="s">
        <v>106</v>
      </c>
      <c r="C307" s="9"/>
      <c r="D307" s="9"/>
    </row>
    <row r="308" spans="1:11" ht="12" customHeight="1">
      <c r="B308" s="52" t="s">
        <v>107</v>
      </c>
      <c r="C308" s="45">
        <v>0.95</v>
      </c>
      <c r="D308" s="45">
        <v>0.95</v>
      </c>
      <c r="E308" s="8"/>
    </row>
    <row r="309" spans="1:11" ht="12" customHeight="1">
      <c r="B309" s="16" t="s">
        <v>108</v>
      </c>
      <c r="C309" s="64">
        <f>C269</f>
        <v>1.6666666666666667</v>
      </c>
      <c r="D309" s="64" t="str">
        <f>D269</f>
        <v>N/A</v>
      </c>
    </row>
    <row r="310" spans="1:11" ht="12" customHeight="1">
      <c r="B310" s="16" t="s">
        <v>37</v>
      </c>
      <c r="C310" s="59">
        <f>SQRT(C309/C265)</f>
        <v>0.6454972243679028</v>
      </c>
      <c r="D310" s="65" t="s">
        <v>199</v>
      </c>
    </row>
    <row r="311" spans="1:11" ht="12" customHeight="1" thickBot="1">
      <c r="B311" s="52" t="s">
        <v>38</v>
      </c>
      <c r="C311" s="59">
        <f>TINV(1-C308,C268)</f>
        <v>3.1824463052837078</v>
      </c>
      <c r="D311" s="65" t="s">
        <v>199</v>
      </c>
    </row>
    <row r="312" spans="1:11" ht="12" customHeight="1" thickBot="1">
      <c r="B312" s="66" t="s">
        <v>39</v>
      </c>
      <c r="C312" s="67">
        <f>C310*C311</f>
        <v>2.0542602567605206</v>
      </c>
      <c r="D312" s="68" t="s">
        <v>199</v>
      </c>
    </row>
    <row r="313" spans="1:11" ht="12" customHeight="1">
      <c r="B313" s="22" t="s">
        <v>40</v>
      </c>
      <c r="C313" s="59">
        <f>C266+C312</f>
        <v>6.5542602567605206</v>
      </c>
      <c r="D313" s="65" t="s">
        <v>199</v>
      </c>
    </row>
    <row r="314" spans="1:11" ht="12" customHeight="1">
      <c r="B314" s="22" t="s">
        <v>73</v>
      </c>
      <c r="C314" s="59">
        <f>C266-C312</f>
        <v>2.4457397432394794</v>
      </c>
      <c r="D314" s="65" t="s">
        <v>199</v>
      </c>
    </row>
    <row r="315" spans="1:11" ht="12" customHeight="1">
      <c r="B315" s="9"/>
      <c r="C315" s="9"/>
      <c r="D315" s="9"/>
    </row>
    <row r="316" spans="1:11" ht="12" customHeight="1"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s="56" customFormat="1" ht="12" customHeight="1">
      <c r="A317" s="55" t="s">
        <v>200</v>
      </c>
      <c r="B317" s="61" t="s">
        <v>124</v>
      </c>
    </row>
    <row r="318" spans="1:11" s="56" customFormat="1" ht="12" customHeight="1">
      <c r="A318" s="55"/>
      <c r="B318" s="61"/>
    </row>
    <row r="319" spans="1:11" s="56" customFormat="1" ht="12" customHeight="1">
      <c r="A319" s="57"/>
      <c r="B319" s="15"/>
      <c r="C319" s="147" t="s">
        <v>201</v>
      </c>
      <c r="D319" s="147" t="s">
        <v>202</v>
      </c>
    </row>
    <row r="320" spans="1:11" s="56" customFormat="1" ht="12" customHeight="1">
      <c r="A320" s="57"/>
      <c r="B320" s="3"/>
      <c r="C320" s="148">
        <v>5</v>
      </c>
      <c r="D320" s="148">
        <v>1</v>
      </c>
    </row>
    <row r="321" spans="1:9" s="56" customFormat="1" ht="12" customHeight="1">
      <c r="A321" s="57"/>
      <c r="B321" s="3"/>
      <c r="C321" s="148">
        <v>3</v>
      </c>
      <c r="D321" s="148">
        <v>2</v>
      </c>
    </row>
    <row r="322" spans="1:9" s="56" customFormat="1" ht="12" customHeight="1">
      <c r="A322" s="57"/>
      <c r="B322" s="3"/>
      <c r="C322" s="148">
        <v>5</v>
      </c>
      <c r="D322" s="148">
        <v>3</v>
      </c>
    </row>
    <row r="323" spans="1:9" s="56" customFormat="1" ht="12" customHeight="1">
      <c r="A323" s="57"/>
      <c r="B323" s="3"/>
      <c r="C323" s="149">
        <v>5</v>
      </c>
      <c r="D323" s="149"/>
      <c r="E323" s="62"/>
      <c r="F323" s="62"/>
      <c r="G323" s="62"/>
      <c r="H323" s="62"/>
      <c r="I323" s="62"/>
    </row>
    <row r="324" spans="1:9" s="56" customFormat="1" ht="12" customHeight="1">
      <c r="A324" s="57"/>
      <c r="B324" s="26" t="s">
        <v>47</v>
      </c>
      <c r="C324" s="141">
        <f>SUM(C320:C323)</f>
        <v>18</v>
      </c>
      <c r="D324" s="141">
        <f>SUM(D320:D323)</f>
        <v>6</v>
      </c>
      <c r="E324" s="62"/>
      <c r="F324" s="62"/>
      <c r="G324" s="25"/>
      <c r="H324" s="62"/>
      <c r="I324" s="62"/>
    </row>
    <row r="325" spans="1:9" s="56" customFormat="1" ht="12" customHeight="1">
      <c r="A325" s="57"/>
      <c r="B325" s="58" t="s">
        <v>128</v>
      </c>
      <c r="C325" s="141">
        <f>COUNT(C320:C323)</f>
        <v>4</v>
      </c>
      <c r="D325" s="141">
        <f>COUNT(D320:D323)</f>
        <v>3</v>
      </c>
      <c r="E325" s="62"/>
      <c r="F325" s="65"/>
      <c r="G325" s="65"/>
      <c r="H325" s="65"/>
      <c r="I325" s="62"/>
    </row>
    <row r="326" spans="1:9" s="56" customFormat="1" ht="12" customHeight="1">
      <c r="A326" s="57"/>
      <c r="B326" s="58" t="s">
        <v>56</v>
      </c>
      <c r="C326" s="65">
        <f>C324/C325</f>
        <v>4.5</v>
      </c>
      <c r="D326" s="65">
        <f>D324/D325</f>
        <v>2</v>
      </c>
      <c r="E326" s="69"/>
      <c r="G326" s="65"/>
      <c r="H326" s="65"/>
      <c r="I326" s="62"/>
    </row>
    <row r="327" spans="1:9" s="56" customFormat="1" ht="12" customHeight="1">
      <c r="A327" s="57"/>
      <c r="B327" s="58" t="s">
        <v>2</v>
      </c>
      <c r="C327" s="142">
        <f>SUMSQ(C320:C323)-C324^2/C325</f>
        <v>3</v>
      </c>
      <c r="D327" s="142">
        <f>SUMSQ(D320:D323)-D324^2/D325</f>
        <v>2</v>
      </c>
      <c r="E327" s="69"/>
      <c r="F327" s="65"/>
      <c r="G327" s="65"/>
      <c r="H327" s="65"/>
      <c r="I327" s="62"/>
    </row>
    <row r="328" spans="1:9" s="56" customFormat="1" ht="12" customHeight="1">
      <c r="A328" s="57"/>
      <c r="B328" s="58" t="s">
        <v>152</v>
      </c>
      <c r="C328" s="141">
        <f>C325-1</f>
        <v>3</v>
      </c>
      <c r="D328" s="141">
        <f>D325-1</f>
        <v>2</v>
      </c>
      <c r="E328" s="62"/>
      <c r="F328" s="62"/>
      <c r="G328" s="62"/>
      <c r="H328" s="62"/>
      <c r="I328" s="62"/>
    </row>
    <row r="329" spans="1:9" s="56" customFormat="1" ht="12" customHeight="1">
      <c r="A329" s="57"/>
      <c r="B329" s="16" t="s">
        <v>129</v>
      </c>
      <c r="C329" s="65">
        <f>C327/C328</f>
        <v>1</v>
      </c>
      <c r="D329" s="65" t="s">
        <v>199</v>
      </c>
      <c r="E329" s="62"/>
      <c r="G329" s="62"/>
      <c r="H329" s="62"/>
      <c r="I329" s="62"/>
    </row>
    <row r="330" spans="1:9" s="56" customFormat="1" ht="12" customHeight="1">
      <c r="A330" s="57"/>
      <c r="B330" s="16" t="s">
        <v>130</v>
      </c>
      <c r="C330" s="241">
        <v>2.4166666666666665</v>
      </c>
      <c r="D330" s="241"/>
      <c r="E330" s="62"/>
      <c r="F330" s="62"/>
      <c r="G330" s="62"/>
      <c r="H330" s="62"/>
      <c r="I330" s="62"/>
    </row>
    <row r="331" spans="1:9" s="56" customFormat="1" ht="12" customHeight="1">
      <c r="A331" s="57"/>
      <c r="B331" s="16" t="s">
        <v>131</v>
      </c>
      <c r="C331" s="241">
        <v>9.4166666666666679</v>
      </c>
      <c r="D331" s="241"/>
      <c r="E331" s="62"/>
      <c r="F331" s="62"/>
      <c r="G331" s="62"/>
      <c r="H331" s="62"/>
      <c r="I331" s="62"/>
    </row>
    <row r="332" spans="1:9" s="56" customFormat="1" ht="12" customHeight="1">
      <c r="A332" s="57"/>
      <c r="B332" s="16" t="s">
        <v>23</v>
      </c>
      <c r="C332" s="240">
        <f>C328+D328</f>
        <v>5</v>
      </c>
      <c r="D332" s="240"/>
      <c r="E332" s="62"/>
      <c r="F332" s="62"/>
      <c r="G332" s="62"/>
      <c r="H332" s="62"/>
      <c r="I332" s="62"/>
    </row>
    <row r="333" spans="1:9" s="56" customFormat="1" ht="12" customHeight="1">
      <c r="A333" s="57"/>
      <c r="B333" s="16" t="s">
        <v>24</v>
      </c>
      <c r="C333" s="239">
        <f>(C327+D327)/(C328+D328)</f>
        <v>1</v>
      </c>
      <c r="D333" s="239"/>
    </row>
    <row r="334" spans="1:9" s="56" customFormat="1" ht="12" customHeight="1">
      <c r="A334" s="57"/>
      <c r="C334" s="141"/>
      <c r="D334" s="141"/>
    </row>
    <row r="335" spans="1:9" s="56" customFormat="1" ht="12" customHeight="1">
      <c r="A335" s="57" t="s">
        <v>41</v>
      </c>
      <c r="B335" s="61" t="s">
        <v>135</v>
      </c>
      <c r="C335" s="62"/>
      <c r="D335" s="62"/>
    </row>
    <row r="336" spans="1:9" s="56" customFormat="1" ht="12" customHeight="1">
      <c r="A336" s="57"/>
      <c r="B336" s="29" t="s">
        <v>8</v>
      </c>
      <c r="C336" s="45">
        <v>0.95</v>
      </c>
      <c r="D336" s="45">
        <v>0.95</v>
      </c>
      <c r="E336" s="64"/>
    </row>
    <row r="337" spans="1:4" s="56" customFormat="1" ht="12" customHeight="1">
      <c r="A337" s="57"/>
      <c r="B337" s="16" t="s">
        <v>63</v>
      </c>
      <c r="C337" s="59">
        <f>SQRT(C333/C325)</f>
        <v>0.5</v>
      </c>
      <c r="D337" s="59">
        <f>SQRT(C333/D325)</f>
        <v>0.57735026918962573</v>
      </c>
    </row>
    <row r="338" spans="1:4" s="56" customFormat="1" ht="12" customHeight="1" thickBot="1">
      <c r="A338" s="57"/>
      <c r="B338" s="29" t="s">
        <v>3</v>
      </c>
      <c r="C338" s="59">
        <f>TINV(1-C336,C328)</f>
        <v>3.1824463052837078</v>
      </c>
      <c r="D338" s="59">
        <f>C338</f>
        <v>3.1824463052837078</v>
      </c>
    </row>
    <row r="339" spans="1:4" s="56" customFormat="1" ht="12" customHeight="1" thickBot="1">
      <c r="A339" s="57"/>
      <c r="B339" s="66" t="s">
        <v>65</v>
      </c>
      <c r="C339" s="67">
        <f>C337*C338</f>
        <v>1.5912231526418539</v>
      </c>
      <c r="D339" s="68">
        <f>D337*D338</f>
        <v>1.8373862310370785</v>
      </c>
    </row>
    <row r="340" spans="1:4" s="56" customFormat="1" ht="12" customHeight="1">
      <c r="A340" s="57"/>
      <c r="B340" s="69" t="s">
        <v>10</v>
      </c>
      <c r="C340" s="59">
        <f>C326+C339</f>
        <v>6.0912231526418541</v>
      </c>
      <c r="D340" s="59">
        <f>D326+D339</f>
        <v>3.8373862310370788</v>
      </c>
    </row>
    <row r="341" spans="1:4" s="56" customFormat="1" ht="12" customHeight="1">
      <c r="A341" s="57"/>
      <c r="B341" s="69" t="s">
        <v>11</v>
      </c>
      <c r="C341" s="59">
        <f>C326-C339</f>
        <v>2.9087768473581459</v>
      </c>
      <c r="D341" s="59">
        <f>D326-D339</f>
        <v>0.16261376896292146</v>
      </c>
    </row>
    <row r="342" spans="1:4" s="56" customFormat="1" ht="12" customHeight="1">
      <c r="A342" s="57"/>
      <c r="B342" s="62"/>
      <c r="C342" s="62"/>
      <c r="D342" s="62"/>
    </row>
    <row r="343" spans="1:4" s="56" customFormat="1" ht="12" customHeight="1">
      <c r="A343" s="57"/>
      <c r="B343" s="51" t="s">
        <v>68</v>
      </c>
      <c r="C343" s="62"/>
      <c r="D343" s="62"/>
    </row>
    <row r="344" spans="1:4" s="56" customFormat="1" ht="12" customHeight="1">
      <c r="A344" s="57"/>
      <c r="B344" s="52" t="s">
        <v>8</v>
      </c>
      <c r="C344" s="45">
        <v>0.95</v>
      </c>
      <c r="D344" s="62"/>
    </row>
    <row r="345" spans="1:4" s="56" customFormat="1" ht="12" customHeight="1">
      <c r="A345" s="57"/>
      <c r="B345" s="16" t="s">
        <v>90</v>
      </c>
      <c r="C345" s="59">
        <f>SQRT(C333/C325+C333/D325)</f>
        <v>0.76376261582597327</v>
      </c>
      <c r="D345" s="62"/>
    </row>
    <row r="346" spans="1:4" s="56" customFormat="1" ht="12" customHeight="1">
      <c r="A346" s="57"/>
      <c r="B346" s="52" t="s">
        <v>3</v>
      </c>
      <c r="C346" s="59">
        <f>TINV(1-C344,C332)</f>
        <v>2.570581835636315</v>
      </c>
      <c r="D346" s="62"/>
    </row>
    <row r="347" spans="1:4" s="56" customFormat="1" ht="12" customHeight="1">
      <c r="A347" s="57"/>
      <c r="B347" s="69" t="s">
        <v>9</v>
      </c>
      <c r="C347" s="59">
        <f>C345*C346</f>
        <v>1.9633143069803241</v>
      </c>
      <c r="D347" s="62"/>
    </row>
    <row r="348" spans="1:4" s="56" customFormat="1" ht="12" customHeight="1">
      <c r="A348" s="57"/>
      <c r="B348" s="69" t="s">
        <v>10</v>
      </c>
      <c r="C348" s="59">
        <f>(D326-C326)+C347</f>
        <v>-0.53668569301967595</v>
      </c>
      <c r="D348" s="62"/>
    </row>
    <row r="349" spans="1:4" s="56" customFormat="1" ht="12" customHeight="1">
      <c r="A349" s="57"/>
      <c r="B349" s="69" t="s">
        <v>11</v>
      </c>
      <c r="C349" s="59">
        <f>(D326-C326)-C347</f>
        <v>-4.4633143069803243</v>
      </c>
      <c r="D349" s="62"/>
    </row>
    <row r="350" spans="1:4" s="56" customFormat="1" ht="12" customHeight="1" thickBot="1">
      <c r="A350" s="57"/>
      <c r="B350" s="62"/>
      <c r="C350" s="25"/>
      <c r="D350" s="62"/>
    </row>
    <row r="351" spans="1:4" s="56" customFormat="1" ht="12" customHeight="1">
      <c r="A351" s="57" t="s">
        <v>74</v>
      </c>
      <c r="B351" s="33" t="s">
        <v>26</v>
      </c>
      <c r="C351" s="47"/>
      <c r="D351" s="71"/>
    </row>
    <row r="352" spans="1:4" s="56" customFormat="1" ht="12" customHeight="1">
      <c r="A352" s="57"/>
      <c r="B352" s="72" t="s">
        <v>163</v>
      </c>
      <c r="C352" s="28">
        <v>0</v>
      </c>
      <c r="D352" s="73"/>
    </row>
    <row r="353" spans="1:5" s="56" customFormat="1" ht="12" customHeight="1">
      <c r="A353" s="57"/>
      <c r="B353" s="72" t="s">
        <v>164</v>
      </c>
      <c r="C353" s="28">
        <v>0</v>
      </c>
      <c r="D353" s="73"/>
    </row>
    <row r="354" spans="1:5" s="56" customFormat="1" ht="12" customHeight="1">
      <c r="A354" s="57"/>
      <c r="B354" s="72"/>
      <c r="C354" s="28"/>
      <c r="D354" s="73"/>
    </row>
    <row r="355" spans="1:5" s="56" customFormat="1" ht="12" customHeight="1">
      <c r="A355" s="57"/>
      <c r="B355" s="35" t="s">
        <v>165</v>
      </c>
      <c r="C355" s="27">
        <v>0.05</v>
      </c>
      <c r="D355" s="73"/>
    </row>
    <row r="356" spans="1:5" s="56" customFormat="1" ht="12" customHeight="1">
      <c r="A356" s="57"/>
      <c r="B356" s="36"/>
      <c r="C356" s="16"/>
      <c r="D356" s="73"/>
    </row>
    <row r="357" spans="1:5" s="56" customFormat="1" ht="12" customHeight="1">
      <c r="A357" s="57"/>
      <c r="B357" s="74" t="s">
        <v>166</v>
      </c>
      <c r="C357" s="48"/>
      <c r="D357" s="73"/>
    </row>
    <row r="358" spans="1:5" s="56" customFormat="1" ht="12" customHeight="1">
      <c r="A358" s="57"/>
      <c r="B358" s="75"/>
      <c r="C358" s="62"/>
      <c r="D358" s="73"/>
    </row>
    <row r="359" spans="1:5" s="56" customFormat="1" ht="12" customHeight="1">
      <c r="A359" s="57"/>
      <c r="B359" s="74" t="s">
        <v>110</v>
      </c>
      <c r="C359" s="76"/>
      <c r="D359" s="73"/>
    </row>
    <row r="360" spans="1:5" s="56" customFormat="1" ht="12" customHeight="1">
      <c r="A360" s="57"/>
      <c r="B360" s="77" t="s">
        <v>35</v>
      </c>
      <c r="C360" s="28">
        <v>0</v>
      </c>
      <c r="D360" s="73"/>
    </row>
    <row r="361" spans="1:5" s="56" customFormat="1" ht="12" customHeight="1">
      <c r="A361" s="57"/>
      <c r="B361" s="14" t="s">
        <v>36</v>
      </c>
      <c r="C361" s="76">
        <f>C345</f>
        <v>0.76376261582597327</v>
      </c>
      <c r="D361" s="73"/>
    </row>
    <row r="362" spans="1:5" s="56" customFormat="1" ht="12" customHeight="1">
      <c r="A362" s="57"/>
      <c r="B362" s="75"/>
      <c r="C362" s="62"/>
      <c r="D362" s="73"/>
    </row>
    <row r="363" spans="1:5" s="56" customFormat="1" ht="12" customHeight="1">
      <c r="A363" s="57"/>
      <c r="B363" s="72" t="s">
        <v>102</v>
      </c>
      <c r="C363" s="76">
        <f>(D326-C326)/C361</f>
        <v>-3.2732683535398861</v>
      </c>
      <c r="D363" s="73"/>
    </row>
    <row r="364" spans="1:5" s="56" customFormat="1" ht="12" customHeight="1">
      <c r="A364" s="57"/>
      <c r="B364" s="40" t="s">
        <v>103</v>
      </c>
      <c r="C364" s="42">
        <f>TINV(C355,C332)</f>
        <v>2.570581835636315</v>
      </c>
      <c r="D364" s="73"/>
    </row>
    <row r="365" spans="1:5" s="56" customFormat="1" ht="12" customHeight="1" thickBot="1">
      <c r="A365" s="57"/>
      <c r="B365" s="81" t="s">
        <v>7</v>
      </c>
      <c r="C365" s="82" t="s">
        <v>198</v>
      </c>
      <c r="D365" s="83"/>
    </row>
    <row r="366" spans="1:5" s="56" customFormat="1" ht="12" customHeight="1">
      <c r="A366" s="57"/>
      <c r="B366" s="62"/>
      <c r="C366" s="25"/>
      <c r="D366" s="62"/>
    </row>
    <row r="367" spans="1:5" s="56" customFormat="1" ht="12" customHeight="1">
      <c r="A367" s="57" t="s">
        <v>105</v>
      </c>
      <c r="B367" s="51" t="s">
        <v>106</v>
      </c>
      <c r="C367" s="62"/>
      <c r="D367" s="62"/>
    </row>
    <row r="368" spans="1:5" s="56" customFormat="1" ht="12" customHeight="1">
      <c r="A368" s="57"/>
      <c r="B368" s="52" t="s">
        <v>8</v>
      </c>
      <c r="C368" s="45">
        <v>0.95</v>
      </c>
      <c r="D368" s="45">
        <v>0.95</v>
      </c>
      <c r="E368" s="64"/>
    </row>
    <row r="369" spans="1:11" s="56" customFormat="1" ht="12" customHeight="1">
      <c r="A369" s="57"/>
      <c r="B369" s="16" t="s">
        <v>108</v>
      </c>
      <c r="C369" s="64">
        <f>C329</f>
        <v>1</v>
      </c>
      <c r="D369" s="64" t="str">
        <f>D329</f>
        <v>N/A</v>
      </c>
    </row>
    <row r="370" spans="1:11" s="56" customFormat="1" ht="12" customHeight="1">
      <c r="A370" s="57"/>
      <c r="B370" s="16" t="s">
        <v>37</v>
      </c>
      <c r="C370" s="59">
        <f>SQRT(C369/C325)</f>
        <v>0.5</v>
      </c>
      <c r="D370" s="65" t="s">
        <v>199</v>
      </c>
    </row>
    <row r="371" spans="1:11" s="56" customFormat="1" ht="12" customHeight="1" thickBot="1">
      <c r="A371" s="57"/>
      <c r="B371" s="52" t="s">
        <v>38</v>
      </c>
      <c r="C371" s="59">
        <f>TINV(1-C368,C328)</f>
        <v>3.1824463052837078</v>
      </c>
      <c r="D371" s="65" t="s">
        <v>199</v>
      </c>
    </row>
    <row r="372" spans="1:11" s="56" customFormat="1" ht="12" customHeight="1" thickBot="1">
      <c r="A372" s="57"/>
      <c r="B372" s="66" t="s">
        <v>9</v>
      </c>
      <c r="C372" s="67">
        <f>C370*C371</f>
        <v>1.5912231526418539</v>
      </c>
      <c r="D372" s="68" t="s">
        <v>199</v>
      </c>
    </row>
    <row r="373" spans="1:11" s="56" customFormat="1" ht="12" customHeight="1">
      <c r="A373" s="57"/>
      <c r="B373" s="69" t="s">
        <v>40</v>
      </c>
      <c r="C373" s="59">
        <f>C326+C372</f>
        <v>6.0912231526418541</v>
      </c>
      <c r="D373" s="65" t="s">
        <v>199</v>
      </c>
    </row>
    <row r="374" spans="1:11" s="56" customFormat="1" ht="12" customHeight="1">
      <c r="A374" s="57"/>
      <c r="B374" s="69" t="s">
        <v>11</v>
      </c>
      <c r="C374" s="59">
        <f>C326-C372</f>
        <v>2.9087768473581459</v>
      </c>
      <c r="D374" s="65" t="s">
        <v>199</v>
      </c>
    </row>
    <row r="375" spans="1:11" s="56" customFormat="1" ht="12" customHeight="1">
      <c r="A375" s="57"/>
      <c r="B375" s="62"/>
      <c r="C375" s="62"/>
      <c r="D375" s="62"/>
    </row>
    <row r="376" spans="1:11" s="56" customFormat="1" ht="12" customHeight="1">
      <c r="A376" s="57"/>
      <c r="B376" s="62"/>
      <c r="C376" s="62"/>
      <c r="D376" s="62"/>
      <c r="E376" s="62"/>
      <c r="F376" s="62"/>
      <c r="G376" s="62"/>
      <c r="H376" s="62"/>
      <c r="I376" s="62"/>
      <c r="J376" s="62"/>
      <c r="K376" s="62"/>
    </row>
    <row r="377" spans="1:11" s="93" customFormat="1" ht="12" customHeight="1">
      <c r="A377" s="90" t="s">
        <v>99</v>
      </c>
      <c r="B377" s="91" t="s">
        <v>57</v>
      </c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1:11" s="93" customFormat="1" ht="12" customHeight="1">
      <c r="A378" s="94"/>
      <c r="B378" s="86"/>
      <c r="C378" s="86" t="s">
        <v>169</v>
      </c>
      <c r="D378" s="86" t="s">
        <v>170</v>
      </c>
      <c r="E378" s="92"/>
      <c r="F378" s="92"/>
      <c r="G378" s="92"/>
      <c r="H378" s="92"/>
      <c r="I378" s="92"/>
      <c r="J378" s="92"/>
      <c r="K378" s="92"/>
    </row>
    <row r="379" spans="1:11" s="93" customFormat="1" ht="12" customHeight="1">
      <c r="A379" s="94"/>
      <c r="B379" s="95"/>
      <c r="C379" s="87">
        <v>5</v>
      </c>
      <c r="D379" s="87">
        <v>1</v>
      </c>
      <c r="E379" s="92"/>
      <c r="F379" s="92"/>
      <c r="G379" s="92"/>
      <c r="H379" s="92"/>
      <c r="I379" s="92"/>
      <c r="J379" s="92"/>
      <c r="K379" s="92"/>
    </row>
    <row r="380" spans="1:11" s="93" customFormat="1" ht="12" customHeight="1">
      <c r="A380" s="94"/>
      <c r="B380" s="95"/>
      <c r="C380" s="87">
        <v>4</v>
      </c>
      <c r="D380" s="87">
        <v>4</v>
      </c>
      <c r="E380" s="92"/>
      <c r="F380" s="92"/>
      <c r="G380" s="92"/>
      <c r="H380" s="92"/>
      <c r="I380" s="92"/>
      <c r="J380" s="92"/>
      <c r="K380" s="92"/>
    </row>
    <row r="381" spans="1:11" s="93" customFormat="1" ht="12" customHeight="1">
      <c r="A381" s="94"/>
      <c r="B381" s="95"/>
      <c r="C381" s="87">
        <v>6</v>
      </c>
      <c r="D381" s="87">
        <v>4</v>
      </c>
      <c r="E381" s="92"/>
      <c r="F381" s="92"/>
      <c r="G381" s="92"/>
      <c r="H381" s="92"/>
      <c r="I381" s="92"/>
      <c r="J381" s="92"/>
      <c r="K381" s="92"/>
    </row>
    <row r="382" spans="1:11" s="93" customFormat="1" ht="12" customHeight="1">
      <c r="A382" s="94"/>
      <c r="B382" s="95"/>
      <c r="C382" s="87">
        <v>5</v>
      </c>
      <c r="D382" s="87">
        <v>4</v>
      </c>
      <c r="E382" s="92"/>
      <c r="F382" s="92"/>
      <c r="G382" s="92"/>
      <c r="H382" s="92"/>
      <c r="I382" s="92"/>
      <c r="J382" s="92"/>
      <c r="K382" s="92"/>
    </row>
    <row r="383" spans="1:11" s="93" customFormat="1" ht="12" customHeight="1">
      <c r="A383" s="94"/>
      <c r="B383" s="95"/>
      <c r="C383" s="87">
        <v>5</v>
      </c>
      <c r="D383" s="87">
        <v>6</v>
      </c>
      <c r="E383" s="92"/>
      <c r="F383" s="92"/>
      <c r="G383" s="92"/>
      <c r="H383" s="92"/>
      <c r="I383" s="92"/>
      <c r="J383" s="92"/>
      <c r="K383" s="92"/>
    </row>
    <row r="384" spans="1:11" s="93" customFormat="1" ht="12" customHeight="1">
      <c r="A384" s="94"/>
      <c r="B384" s="95"/>
      <c r="C384" s="87">
        <v>3</v>
      </c>
      <c r="D384" s="87">
        <v>6</v>
      </c>
      <c r="E384" s="92"/>
      <c r="F384" s="92"/>
      <c r="G384" s="92"/>
      <c r="H384" s="92"/>
      <c r="I384" s="92"/>
      <c r="J384" s="92"/>
      <c r="K384" s="92"/>
    </row>
    <row r="385" spans="1:11" s="93" customFormat="1" ht="12" customHeight="1">
      <c r="A385" s="94"/>
      <c r="B385" s="95"/>
      <c r="C385" s="87">
        <v>3</v>
      </c>
      <c r="D385" s="88"/>
      <c r="E385" s="92"/>
      <c r="F385" s="92"/>
      <c r="G385" s="92"/>
      <c r="H385" s="92"/>
      <c r="I385" s="92"/>
      <c r="J385" s="92"/>
      <c r="K385" s="92"/>
    </row>
    <row r="386" spans="1:11" s="93" customFormat="1" ht="12" customHeight="1">
      <c r="A386" s="94"/>
      <c r="B386" s="95"/>
      <c r="C386" s="89">
        <v>4</v>
      </c>
      <c r="D386" s="89"/>
      <c r="E386" s="92"/>
      <c r="F386" s="92"/>
      <c r="G386" s="92"/>
      <c r="H386" s="92"/>
      <c r="I386" s="92"/>
      <c r="J386" s="92"/>
      <c r="K386" s="92"/>
    </row>
    <row r="387" spans="1:11" s="93" customFormat="1" ht="12" customHeight="1">
      <c r="A387" s="94"/>
      <c r="B387" s="135" t="s">
        <v>171</v>
      </c>
      <c r="C387" s="130">
        <f>SUM(C379:C386)</f>
        <v>35</v>
      </c>
      <c r="D387" s="130">
        <f>SUM(D379:D386)</f>
        <v>25</v>
      </c>
      <c r="E387" s="92"/>
      <c r="F387" s="92"/>
      <c r="G387" s="98"/>
      <c r="H387" s="92"/>
      <c r="I387" s="92"/>
      <c r="J387" s="92"/>
      <c r="K387" s="92"/>
    </row>
    <row r="388" spans="1:11" s="93" customFormat="1" ht="12" customHeight="1">
      <c r="A388" s="94"/>
      <c r="B388" s="136" t="s">
        <v>172</v>
      </c>
      <c r="C388" s="130">
        <f>COUNT(C379:C386)</f>
        <v>8</v>
      </c>
      <c r="D388" s="130">
        <f>COUNT(D379:D386)</f>
        <v>6</v>
      </c>
      <c r="E388" s="92"/>
      <c r="F388" s="100"/>
      <c r="G388" s="100"/>
      <c r="H388" s="100"/>
      <c r="I388" s="92"/>
      <c r="J388" s="92"/>
      <c r="K388" s="92"/>
    </row>
    <row r="389" spans="1:11" s="93" customFormat="1" ht="12" customHeight="1">
      <c r="A389" s="94"/>
      <c r="B389" s="136" t="s">
        <v>173</v>
      </c>
      <c r="C389" s="132">
        <f>C387/C388</f>
        <v>4.375</v>
      </c>
      <c r="D389" s="132">
        <f>D387/D388</f>
        <v>4.166666666666667</v>
      </c>
      <c r="E389" s="99"/>
      <c r="F389" s="100"/>
      <c r="G389" s="100"/>
      <c r="H389" s="100"/>
      <c r="I389" s="92"/>
      <c r="J389" s="92"/>
      <c r="K389" s="92"/>
    </row>
    <row r="390" spans="1:11" s="93" customFormat="1" ht="12" customHeight="1">
      <c r="A390" s="94"/>
      <c r="B390" s="136" t="s">
        <v>174</v>
      </c>
      <c r="C390" s="129">
        <f>SUMSQ(C379:C386)-C387^2/C388</f>
        <v>7.875</v>
      </c>
      <c r="D390" s="129">
        <f>SUMSQ(D379:D386)-D387^2/D388</f>
        <v>16.833333333333329</v>
      </c>
      <c r="E390" s="99"/>
      <c r="F390" s="100"/>
      <c r="G390" s="100"/>
      <c r="H390" s="100"/>
      <c r="I390" s="92"/>
      <c r="J390" s="92"/>
      <c r="K390" s="92"/>
    </row>
    <row r="391" spans="1:11" s="93" customFormat="1" ht="12" customHeight="1">
      <c r="A391" s="94"/>
      <c r="B391" s="136" t="s">
        <v>175</v>
      </c>
      <c r="C391" s="130">
        <f>C388-1</f>
        <v>7</v>
      </c>
      <c r="D391" s="130">
        <f>D388-1</f>
        <v>5</v>
      </c>
      <c r="E391" s="92"/>
      <c r="F391" s="92"/>
      <c r="G391" s="92"/>
      <c r="H391" s="92"/>
      <c r="I391" s="92"/>
      <c r="J391" s="92"/>
      <c r="K391" s="92"/>
    </row>
    <row r="392" spans="1:11" s="93" customFormat="1" ht="12" customHeight="1">
      <c r="A392" s="94"/>
      <c r="B392" s="102" t="s">
        <v>176</v>
      </c>
      <c r="C392" s="132">
        <f>C390/C391</f>
        <v>1.125</v>
      </c>
      <c r="D392" s="132">
        <f>D390/D391</f>
        <v>3.3666666666666658</v>
      </c>
      <c r="E392" s="92"/>
      <c r="F392" s="92"/>
      <c r="G392" s="92"/>
      <c r="H392" s="92"/>
      <c r="I392" s="92"/>
      <c r="J392" s="92"/>
      <c r="K392" s="92"/>
    </row>
    <row r="393" spans="1:11" s="93" customFormat="1" ht="12" customHeight="1">
      <c r="A393" s="94"/>
      <c r="B393" s="102" t="s">
        <v>177</v>
      </c>
      <c r="C393" s="245">
        <v>2.4166666666666665</v>
      </c>
      <c r="D393" s="245"/>
      <c r="E393" s="92"/>
      <c r="F393" s="92"/>
      <c r="G393" s="92"/>
      <c r="H393" s="92"/>
      <c r="I393" s="92"/>
      <c r="J393" s="92"/>
      <c r="K393" s="92"/>
    </row>
    <row r="394" spans="1:11" s="93" customFormat="1" ht="12" customHeight="1">
      <c r="A394" s="94"/>
      <c r="B394" s="102" t="s">
        <v>131</v>
      </c>
      <c r="C394" s="245">
        <v>9.4166666666666679</v>
      </c>
      <c r="D394" s="245"/>
      <c r="E394" s="92"/>
      <c r="F394" s="92"/>
      <c r="G394" s="92"/>
      <c r="H394" s="92"/>
      <c r="I394" s="92"/>
      <c r="J394" s="92"/>
      <c r="K394" s="92"/>
    </row>
    <row r="395" spans="1:11" s="93" customFormat="1" ht="12" customHeight="1">
      <c r="A395" s="94"/>
      <c r="B395" s="102" t="s">
        <v>132</v>
      </c>
      <c r="C395" s="243">
        <f>C391+D391</f>
        <v>12</v>
      </c>
      <c r="D395" s="243"/>
      <c r="E395" s="92"/>
      <c r="F395" s="92"/>
      <c r="G395" s="92"/>
      <c r="H395" s="92"/>
      <c r="I395" s="92"/>
      <c r="J395" s="92"/>
      <c r="K395" s="92"/>
    </row>
    <row r="396" spans="1:11" s="93" customFormat="1" ht="12" customHeight="1">
      <c r="A396" s="94"/>
      <c r="B396" s="102" t="s">
        <v>178</v>
      </c>
      <c r="C396" s="242">
        <f>(C390+D390)/(C391+D391)</f>
        <v>2.0590277777777772</v>
      </c>
      <c r="D396" s="242"/>
      <c r="E396" s="92"/>
      <c r="F396" s="92"/>
      <c r="G396" s="92"/>
      <c r="H396" s="92"/>
      <c r="I396" s="92"/>
      <c r="J396" s="92"/>
      <c r="K396" s="92"/>
    </row>
    <row r="397" spans="1:11" s="93" customFormat="1" ht="12" customHeight="1">
      <c r="A397" s="94"/>
      <c r="C397" s="130"/>
      <c r="D397" s="130"/>
      <c r="E397" s="92"/>
      <c r="F397" s="92"/>
      <c r="G397" s="92"/>
      <c r="H397" s="92"/>
      <c r="I397" s="92"/>
      <c r="J397" s="92"/>
      <c r="K397" s="92"/>
    </row>
    <row r="398" spans="1:11" s="93" customFormat="1" ht="12" customHeight="1">
      <c r="A398" s="94" t="s">
        <v>96</v>
      </c>
      <c r="B398" s="137" t="s">
        <v>51</v>
      </c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1:11" s="93" customFormat="1" ht="12" customHeight="1">
      <c r="A399" s="94"/>
      <c r="B399" s="136" t="s">
        <v>62</v>
      </c>
      <c r="C399" s="103">
        <v>0.95</v>
      </c>
      <c r="D399" s="103">
        <v>0.95</v>
      </c>
      <c r="E399" s="92"/>
      <c r="F399" s="92"/>
      <c r="G399" s="92"/>
      <c r="H399" s="92"/>
      <c r="I399" s="92"/>
      <c r="J399" s="92"/>
      <c r="K399" s="92"/>
    </row>
    <row r="400" spans="1:11" s="93" customFormat="1" ht="12" customHeight="1">
      <c r="A400" s="94"/>
      <c r="B400" s="102" t="s">
        <v>179</v>
      </c>
      <c r="C400" s="138">
        <f>SQRT(C396/C388)</f>
        <v>0.50732481924524664</v>
      </c>
      <c r="D400" s="138">
        <f>SQRT(C396/D388)</f>
        <v>0.58580824191564274</v>
      </c>
      <c r="E400" s="92"/>
      <c r="F400" s="92"/>
      <c r="G400" s="92"/>
      <c r="H400" s="92"/>
      <c r="I400" s="92"/>
      <c r="J400" s="92"/>
      <c r="K400" s="92"/>
    </row>
    <row r="401" spans="1:11" s="93" customFormat="1" ht="12" customHeight="1" thickBot="1">
      <c r="A401" s="94"/>
      <c r="B401" s="136" t="s">
        <v>64</v>
      </c>
      <c r="C401" s="138">
        <f>TINV(1-C399,C391)</f>
        <v>2.3646242515927849</v>
      </c>
      <c r="D401" s="138">
        <f>C401</f>
        <v>2.3646242515927849</v>
      </c>
      <c r="E401" s="92"/>
      <c r="F401" s="92"/>
      <c r="G401" s="92"/>
      <c r="H401" s="92"/>
      <c r="I401" s="92"/>
      <c r="J401" s="92"/>
      <c r="K401" s="92"/>
    </row>
    <row r="402" spans="1:11" s="93" customFormat="1" ht="12" customHeight="1" thickBot="1">
      <c r="A402" s="94"/>
      <c r="B402" s="104" t="s">
        <v>65</v>
      </c>
      <c r="C402" s="105">
        <f>C400*C401</f>
        <v>1.1996325710222362</v>
      </c>
      <c r="D402" s="106">
        <f>D400*D401</f>
        <v>1.3852163756166618</v>
      </c>
      <c r="E402" s="92"/>
      <c r="F402" s="92"/>
      <c r="G402" s="92"/>
      <c r="H402" s="92"/>
      <c r="I402" s="92"/>
      <c r="J402" s="92"/>
      <c r="K402" s="92"/>
    </row>
    <row r="403" spans="1:11" s="93" customFormat="1" ht="12" customHeight="1">
      <c r="A403" s="94"/>
      <c r="B403" s="99" t="s">
        <v>66</v>
      </c>
      <c r="C403" s="138">
        <f>C389+C402</f>
        <v>5.574632571022236</v>
      </c>
      <c r="D403" s="138">
        <f>D389+D402</f>
        <v>5.551883042283329</v>
      </c>
      <c r="E403" s="92"/>
      <c r="F403" s="92"/>
      <c r="G403" s="92"/>
      <c r="H403" s="92"/>
      <c r="I403" s="92"/>
      <c r="J403" s="92"/>
      <c r="K403" s="92"/>
    </row>
    <row r="404" spans="1:11" s="93" customFormat="1" ht="12" customHeight="1">
      <c r="A404" s="94"/>
      <c r="B404" s="99" t="s">
        <v>67</v>
      </c>
      <c r="C404" s="138">
        <f>C389-C402</f>
        <v>3.175367428977764</v>
      </c>
      <c r="D404" s="138">
        <f>D389-D402</f>
        <v>2.781450291050005</v>
      </c>
      <c r="E404" s="92"/>
      <c r="F404" s="92"/>
      <c r="G404" s="92"/>
      <c r="H404" s="92"/>
      <c r="I404" s="92"/>
      <c r="J404" s="92"/>
      <c r="K404" s="92"/>
    </row>
    <row r="405" spans="1:11" s="93" customFormat="1" ht="12" customHeight="1">
      <c r="A405" s="94"/>
      <c r="B405" s="92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1:11" s="93" customFormat="1" ht="12" customHeight="1">
      <c r="A406" s="94"/>
      <c r="B406" s="91" t="s">
        <v>68</v>
      </c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1:11" s="93" customFormat="1" ht="12" customHeight="1">
      <c r="A407" s="94"/>
      <c r="B407" s="99" t="s">
        <v>22</v>
      </c>
      <c r="C407" s="103">
        <v>0.95</v>
      </c>
      <c r="D407" s="92"/>
      <c r="E407" s="92"/>
      <c r="F407" s="92"/>
      <c r="G407" s="92"/>
      <c r="H407" s="92"/>
      <c r="I407" s="92"/>
      <c r="J407" s="92"/>
      <c r="K407" s="92"/>
    </row>
    <row r="408" spans="1:11" s="93" customFormat="1" ht="12" customHeight="1">
      <c r="A408" s="94"/>
      <c r="B408" s="102" t="s">
        <v>180</v>
      </c>
      <c r="C408" s="138">
        <f>SQRT(C396/C388+C396/D388)</f>
        <v>0.77495146204037735</v>
      </c>
      <c r="D408" s="92"/>
      <c r="E408" s="92"/>
      <c r="F408" s="92"/>
      <c r="G408" s="92"/>
      <c r="H408" s="92"/>
      <c r="I408" s="92"/>
      <c r="J408" s="92"/>
      <c r="K408" s="92"/>
    </row>
    <row r="409" spans="1:11" s="93" customFormat="1" ht="12" customHeight="1">
      <c r="A409" s="94"/>
      <c r="B409" s="99" t="s">
        <v>3</v>
      </c>
      <c r="C409" s="138">
        <f>TINV(1-C407,C395)</f>
        <v>2.178812829667228</v>
      </c>
      <c r="D409" s="92"/>
      <c r="E409" s="92"/>
      <c r="F409" s="92"/>
      <c r="G409" s="92"/>
      <c r="H409" s="92"/>
      <c r="I409" s="92"/>
      <c r="J409" s="92"/>
      <c r="K409" s="92"/>
    </row>
    <row r="410" spans="1:11" s="93" customFormat="1" ht="12" customHeight="1">
      <c r="A410" s="94"/>
      <c r="B410" s="99" t="s">
        <v>9</v>
      </c>
      <c r="C410" s="138">
        <f>C408*C409</f>
        <v>1.6884741878629499</v>
      </c>
      <c r="D410" s="92"/>
      <c r="E410" s="92"/>
      <c r="F410" s="92"/>
      <c r="G410" s="92"/>
      <c r="H410" s="92"/>
      <c r="I410" s="92"/>
      <c r="J410" s="92"/>
      <c r="K410" s="92"/>
    </row>
    <row r="411" spans="1:11" s="93" customFormat="1" ht="12" customHeight="1">
      <c r="A411" s="94"/>
      <c r="B411" s="99" t="s">
        <v>4</v>
      </c>
      <c r="C411" s="138">
        <f>(D389-C389)+C410</f>
        <v>1.4801408545296169</v>
      </c>
      <c r="D411" s="92"/>
      <c r="E411" s="92"/>
      <c r="F411" s="92"/>
      <c r="G411" s="92"/>
      <c r="H411" s="92"/>
      <c r="I411" s="92"/>
      <c r="J411" s="92"/>
      <c r="K411" s="92"/>
    </row>
    <row r="412" spans="1:11" s="93" customFormat="1" ht="12" customHeight="1">
      <c r="A412" s="94"/>
      <c r="B412" s="99" t="s">
        <v>73</v>
      </c>
      <c r="C412" s="138">
        <f>(D389-C389)-C410</f>
        <v>-1.8968075211962829</v>
      </c>
      <c r="D412" s="92"/>
      <c r="E412" s="92"/>
      <c r="F412" s="92"/>
      <c r="G412" s="92"/>
      <c r="H412" s="92"/>
      <c r="I412" s="92"/>
      <c r="J412" s="92"/>
      <c r="K412" s="92"/>
    </row>
    <row r="413" spans="1:11" s="93" customFormat="1" ht="12" customHeight="1" thickBot="1">
      <c r="A413" s="94"/>
      <c r="B413" s="92"/>
      <c r="C413" s="98"/>
      <c r="D413" s="92"/>
      <c r="E413" s="92"/>
      <c r="F413" s="92"/>
      <c r="G413" s="92"/>
      <c r="H413" s="92"/>
      <c r="I413" s="92"/>
      <c r="J413" s="92"/>
      <c r="K413" s="92"/>
    </row>
    <row r="414" spans="1:11" s="93" customFormat="1" ht="12" customHeight="1">
      <c r="A414" s="94" t="s">
        <v>84</v>
      </c>
      <c r="B414" s="107" t="s">
        <v>145</v>
      </c>
      <c r="C414" s="108"/>
      <c r="D414" s="109"/>
      <c r="E414" s="92"/>
      <c r="F414" s="92"/>
      <c r="G414" s="92"/>
      <c r="H414" s="92"/>
      <c r="I414" s="92"/>
      <c r="J414" s="92"/>
      <c r="K414" s="92"/>
    </row>
    <row r="415" spans="1:11" s="93" customFormat="1" ht="12" customHeight="1">
      <c r="A415" s="94"/>
      <c r="B415" s="110" t="s">
        <v>181</v>
      </c>
      <c r="C415" s="111">
        <v>0</v>
      </c>
      <c r="D415" s="112"/>
      <c r="E415" s="92"/>
      <c r="F415" s="92"/>
      <c r="G415" s="92"/>
      <c r="H415" s="92"/>
      <c r="I415" s="92"/>
      <c r="J415" s="92"/>
      <c r="K415" s="92"/>
    </row>
    <row r="416" spans="1:11" s="93" customFormat="1" ht="12" customHeight="1">
      <c r="A416" s="94"/>
      <c r="B416" s="110" t="s">
        <v>182</v>
      </c>
      <c r="C416" s="111">
        <v>0</v>
      </c>
      <c r="D416" s="112"/>
      <c r="E416" s="92"/>
      <c r="F416" s="92"/>
      <c r="G416" s="92"/>
      <c r="H416" s="92"/>
      <c r="I416" s="92"/>
      <c r="J416" s="92"/>
      <c r="K416" s="92"/>
    </row>
    <row r="417" spans="1:11" s="93" customFormat="1" ht="12" customHeight="1">
      <c r="A417" s="94"/>
      <c r="B417" s="110"/>
      <c r="C417" s="111"/>
      <c r="D417" s="112"/>
      <c r="E417" s="92"/>
      <c r="F417" s="92"/>
      <c r="G417" s="92"/>
      <c r="H417" s="92"/>
      <c r="I417" s="92"/>
      <c r="J417" s="92"/>
      <c r="K417" s="92"/>
    </row>
    <row r="418" spans="1:11" s="93" customFormat="1" ht="12" customHeight="1">
      <c r="A418" s="94"/>
      <c r="B418" s="113" t="s">
        <v>183</v>
      </c>
      <c r="C418" s="114">
        <v>0.05</v>
      </c>
      <c r="D418" s="112"/>
      <c r="E418" s="92"/>
      <c r="F418" s="92"/>
      <c r="G418" s="92"/>
      <c r="H418" s="92"/>
      <c r="I418" s="92"/>
      <c r="J418" s="92"/>
      <c r="K418" s="92"/>
    </row>
    <row r="419" spans="1:11" s="93" customFormat="1" ht="12" customHeight="1">
      <c r="A419" s="94"/>
      <c r="B419" s="115"/>
      <c r="C419" s="102"/>
      <c r="D419" s="112"/>
      <c r="E419" s="92"/>
      <c r="F419" s="92"/>
      <c r="G419" s="92"/>
      <c r="H419" s="92"/>
      <c r="I419" s="92"/>
      <c r="J419" s="92"/>
      <c r="K419" s="92"/>
    </row>
    <row r="420" spans="1:11" s="93" customFormat="1" ht="12" customHeight="1">
      <c r="A420" s="94"/>
      <c r="B420" s="116" t="s">
        <v>184</v>
      </c>
      <c r="C420" s="117"/>
      <c r="D420" s="112"/>
      <c r="E420" s="92"/>
      <c r="F420" s="92"/>
      <c r="G420" s="92"/>
      <c r="H420" s="92"/>
      <c r="I420" s="92"/>
      <c r="J420" s="92"/>
      <c r="K420" s="92"/>
    </row>
    <row r="421" spans="1:11" s="93" customFormat="1" ht="12" customHeight="1">
      <c r="A421" s="94"/>
      <c r="B421" s="118"/>
      <c r="C421" s="92"/>
      <c r="D421" s="112"/>
      <c r="E421" s="92"/>
      <c r="F421" s="92"/>
      <c r="G421" s="92"/>
      <c r="H421" s="92"/>
      <c r="I421" s="92"/>
      <c r="J421" s="92"/>
      <c r="K421" s="92"/>
    </row>
    <row r="422" spans="1:11" s="93" customFormat="1" ht="12" customHeight="1">
      <c r="A422" s="94"/>
      <c r="B422" s="116" t="s">
        <v>185</v>
      </c>
      <c r="C422" s="119"/>
      <c r="D422" s="112"/>
      <c r="E422" s="92"/>
      <c r="F422" s="92"/>
      <c r="G422" s="92"/>
      <c r="H422" s="92"/>
      <c r="I422" s="92"/>
      <c r="J422" s="92"/>
      <c r="K422" s="92"/>
    </row>
    <row r="423" spans="1:11" s="93" customFormat="1" ht="12" customHeight="1">
      <c r="A423" s="94"/>
      <c r="B423" s="120" t="s">
        <v>186</v>
      </c>
      <c r="C423" s="111">
        <v>0</v>
      </c>
      <c r="D423" s="112"/>
      <c r="E423" s="92"/>
      <c r="F423" s="92"/>
      <c r="G423" s="92"/>
      <c r="H423" s="92"/>
      <c r="I423" s="92"/>
      <c r="J423" s="92"/>
      <c r="K423" s="92"/>
    </row>
    <row r="424" spans="1:11" s="93" customFormat="1" ht="12" customHeight="1">
      <c r="A424" s="94"/>
      <c r="B424" s="121" t="s">
        <v>180</v>
      </c>
      <c r="C424" s="119">
        <f>C408</f>
        <v>0.77495146204037735</v>
      </c>
      <c r="D424" s="112"/>
      <c r="E424" s="92"/>
      <c r="F424" s="92"/>
      <c r="G424" s="92"/>
      <c r="H424" s="92"/>
      <c r="I424" s="92"/>
      <c r="J424" s="92"/>
      <c r="K424" s="92"/>
    </row>
    <row r="425" spans="1:11" s="93" customFormat="1" ht="12" customHeight="1">
      <c r="A425" s="94"/>
      <c r="B425" s="118"/>
      <c r="C425" s="92"/>
      <c r="D425" s="112"/>
      <c r="E425" s="92"/>
      <c r="F425" s="92"/>
      <c r="G425" s="92"/>
      <c r="H425" s="92"/>
      <c r="I425" s="92"/>
      <c r="J425" s="92"/>
      <c r="K425" s="92"/>
    </row>
    <row r="426" spans="1:11" s="93" customFormat="1" ht="12" customHeight="1">
      <c r="A426" s="94"/>
      <c r="B426" s="110" t="s">
        <v>102</v>
      </c>
      <c r="C426" s="119">
        <f>(D389-C389)/C424</f>
        <v>-0.26883404127635319</v>
      </c>
      <c r="D426" s="112"/>
      <c r="E426" s="92"/>
      <c r="F426" s="92"/>
      <c r="G426" s="92"/>
      <c r="H426" s="92"/>
      <c r="I426" s="92"/>
      <c r="J426" s="92"/>
      <c r="K426" s="92"/>
    </row>
    <row r="427" spans="1:11" s="93" customFormat="1" ht="12" customHeight="1">
      <c r="A427" s="94"/>
      <c r="B427" s="122" t="s">
        <v>103</v>
      </c>
      <c r="C427" s="119">
        <f>TINV(C418,C395)</f>
        <v>2.1788128296672284</v>
      </c>
      <c r="D427" s="112"/>
      <c r="E427" s="92"/>
      <c r="F427" s="92"/>
      <c r="G427" s="92"/>
      <c r="H427" s="92"/>
      <c r="I427" s="92"/>
      <c r="J427" s="92"/>
      <c r="K427" s="92"/>
    </row>
    <row r="428" spans="1:11" s="93" customFormat="1" ht="12" customHeight="1" thickBot="1">
      <c r="A428" s="94"/>
      <c r="B428" s="123" t="s">
        <v>104</v>
      </c>
      <c r="C428" s="124" t="s">
        <v>198</v>
      </c>
      <c r="D428" s="125"/>
      <c r="E428" s="92"/>
      <c r="F428" s="92"/>
      <c r="G428" s="92"/>
      <c r="H428" s="92"/>
      <c r="I428" s="92"/>
      <c r="J428" s="92"/>
      <c r="K428" s="92"/>
    </row>
    <row r="429" spans="1:11" s="93" customFormat="1" ht="12" customHeight="1">
      <c r="A429" s="94"/>
      <c r="B429" s="92"/>
      <c r="C429" s="98"/>
      <c r="D429" s="92"/>
      <c r="E429" s="92"/>
      <c r="F429" s="92"/>
      <c r="G429" s="92"/>
      <c r="H429" s="92"/>
      <c r="I429" s="92"/>
      <c r="J429" s="92"/>
      <c r="K429" s="92"/>
    </row>
    <row r="430" spans="1:11" s="93" customFormat="1" ht="12" customHeight="1">
      <c r="A430" s="94" t="s">
        <v>155</v>
      </c>
      <c r="B430" s="91" t="s">
        <v>187</v>
      </c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1:11" s="93" customFormat="1" ht="12" customHeight="1">
      <c r="A431" s="94"/>
      <c r="B431" s="99" t="s">
        <v>107</v>
      </c>
      <c r="C431" s="103">
        <v>0.95</v>
      </c>
      <c r="D431" s="103">
        <v>0.95</v>
      </c>
      <c r="E431" s="101"/>
      <c r="F431" s="92"/>
      <c r="G431" s="92"/>
      <c r="H431" s="92"/>
      <c r="I431" s="92"/>
      <c r="J431" s="92"/>
      <c r="K431" s="92"/>
    </row>
    <row r="432" spans="1:11" s="93" customFormat="1" ht="12" customHeight="1">
      <c r="A432" s="94"/>
      <c r="B432" s="102" t="s">
        <v>188</v>
      </c>
      <c r="C432" s="139">
        <f>C392</f>
        <v>1.125</v>
      </c>
      <c r="D432" s="139">
        <f>D392</f>
        <v>3.3666666666666658</v>
      </c>
      <c r="E432" s="101"/>
      <c r="F432" s="92"/>
      <c r="G432" s="92"/>
      <c r="H432" s="92"/>
      <c r="I432" s="92"/>
      <c r="J432" s="92"/>
      <c r="K432" s="92"/>
    </row>
    <row r="433" spans="1:11" s="93" customFormat="1" ht="12" customHeight="1">
      <c r="A433" s="94"/>
      <c r="B433" s="102" t="s">
        <v>179</v>
      </c>
      <c r="C433" s="138">
        <f>SQRT(C432/C388)</f>
        <v>0.375</v>
      </c>
      <c r="D433" s="132" t="s">
        <v>199</v>
      </c>
      <c r="E433" s="92"/>
      <c r="F433" s="92"/>
      <c r="G433" s="92"/>
      <c r="H433" s="92"/>
      <c r="I433" s="92"/>
      <c r="J433" s="92"/>
      <c r="K433" s="92"/>
    </row>
    <row r="434" spans="1:11" s="93" customFormat="1" ht="12" customHeight="1" thickBot="1">
      <c r="A434" s="94"/>
      <c r="B434" s="99" t="s">
        <v>3</v>
      </c>
      <c r="C434" s="138">
        <f>TINV(1-C431,C391)</f>
        <v>2.3646242515927849</v>
      </c>
      <c r="D434" s="132" t="s">
        <v>199</v>
      </c>
      <c r="E434" s="92"/>
      <c r="F434" s="92"/>
      <c r="G434" s="92"/>
      <c r="H434" s="92"/>
      <c r="I434" s="92"/>
      <c r="J434" s="92"/>
      <c r="K434" s="92"/>
    </row>
    <row r="435" spans="1:11" s="93" customFormat="1" ht="12" customHeight="1" thickBot="1">
      <c r="A435" s="94"/>
      <c r="B435" s="104" t="s">
        <v>9</v>
      </c>
      <c r="C435" s="105">
        <f>C433*C434</f>
        <v>0.88673409434729433</v>
      </c>
      <c r="D435" s="106" t="s">
        <v>199</v>
      </c>
      <c r="E435" s="92"/>
      <c r="F435" s="92"/>
      <c r="G435" s="92"/>
      <c r="H435" s="92"/>
      <c r="I435" s="92"/>
      <c r="J435" s="92"/>
      <c r="K435" s="92"/>
    </row>
    <row r="436" spans="1:11" s="93" customFormat="1" ht="12" customHeight="1">
      <c r="A436" s="94"/>
      <c r="B436" s="99" t="s">
        <v>4</v>
      </c>
      <c r="C436" s="138">
        <f>C389+C435</f>
        <v>5.2617340943472941</v>
      </c>
      <c r="D436" s="132" t="s">
        <v>199</v>
      </c>
      <c r="E436" s="92"/>
      <c r="F436" s="92"/>
      <c r="G436" s="92"/>
      <c r="H436" s="92"/>
      <c r="I436" s="92"/>
      <c r="J436" s="92"/>
      <c r="K436" s="92"/>
    </row>
    <row r="437" spans="1:11" s="93" customFormat="1" ht="12" customHeight="1">
      <c r="A437" s="94"/>
      <c r="B437" s="99" t="s">
        <v>73</v>
      </c>
      <c r="C437" s="138">
        <f>C389-C435</f>
        <v>3.4882659056527059</v>
      </c>
      <c r="D437" s="132" t="s">
        <v>199</v>
      </c>
      <c r="E437" s="92"/>
      <c r="F437" s="92"/>
      <c r="G437" s="92"/>
      <c r="H437" s="92"/>
      <c r="I437" s="92"/>
      <c r="J437" s="92"/>
      <c r="K437" s="92"/>
    </row>
    <row r="438" spans="1:11" s="93" customFormat="1" ht="12" customHeight="1">
      <c r="A438" s="94"/>
      <c r="B438" s="92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1:11" s="93" customFormat="1" ht="12" customHeight="1">
      <c r="A439" s="94"/>
      <c r="B439" s="92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1:11" s="93" customFormat="1" ht="12" customHeight="1">
      <c r="A440" s="90" t="s">
        <v>69</v>
      </c>
      <c r="B440" s="91" t="s">
        <v>124</v>
      </c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1:11" s="93" customFormat="1" ht="12" customHeight="1">
      <c r="A441" s="94"/>
      <c r="B441" s="86"/>
      <c r="C441" s="86" t="s">
        <v>70</v>
      </c>
      <c r="D441" s="86" t="s">
        <v>71</v>
      </c>
      <c r="E441" s="92"/>
      <c r="F441" s="92"/>
      <c r="G441" s="92"/>
      <c r="H441" s="92"/>
      <c r="I441" s="92"/>
      <c r="J441" s="92"/>
      <c r="K441" s="92"/>
    </row>
    <row r="442" spans="1:11" s="93" customFormat="1" ht="12" customHeight="1">
      <c r="A442" s="94"/>
      <c r="B442" s="95"/>
      <c r="C442" s="87">
        <v>7</v>
      </c>
      <c r="D442" s="87">
        <v>5</v>
      </c>
      <c r="E442" s="92"/>
      <c r="F442" s="92"/>
      <c r="G442" s="92"/>
      <c r="H442" s="92"/>
      <c r="I442" s="92"/>
      <c r="J442" s="92"/>
      <c r="K442" s="92"/>
    </row>
    <row r="443" spans="1:11" s="93" customFormat="1" ht="12" customHeight="1">
      <c r="A443" s="94"/>
      <c r="B443" s="95"/>
      <c r="C443" s="87">
        <v>4</v>
      </c>
      <c r="D443" s="87">
        <v>0</v>
      </c>
      <c r="E443" s="92"/>
      <c r="F443" s="92"/>
      <c r="G443" s="92"/>
      <c r="H443" s="92"/>
      <c r="I443" s="92"/>
      <c r="J443" s="92"/>
      <c r="K443" s="92"/>
    </row>
    <row r="444" spans="1:11" s="93" customFormat="1" ht="12" customHeight="1">
      <c r="A444" s="94"/>
      <c r="B444" s="95"/>
      <c r="C444" s="87">
        <v>5</v>
      </c>
      <c r="D444" s="87">
        <v>4</v>
      </c>
      <c r="E444" s="92"/>
      <c r="F444" s="92"/>
      <c r="G444" s="92"/>
      <c r="H444" s="92"/>
      <c r="I444" s="92"/>
      <c r="J444" s="92"/>
      <c r="K444" s="92"/>
    </row>
    <row r="445" spans="1:11" s="93" customFormat="1" ht="12" customHeight="1">
      <c r="A445" s="94"/>
      <c r="B445" s="95"/>
      <c r="C445" s="87">
        <v>5</v>
      </c>
      <c r="D445" s="87">
        <v>2</v>
      </c>
      <c r="E445" s="92"/>
      <c r="F445" s="92"/>
      <c r="G445" s="92"/>
      <c r="H445" s="92"/>
      <c r="I445" s="92"/>
      <c r="J445" s="92"/>
      <c r="K445" s="92"/>
    </row>
    <row r="446" spans="1:11" s="93" customFormat="1" ht="12" customHeight="1">
      <c r="A446" s="94"/>
      <c r="B446" s="95"/>
      <c r="C446" s="87">
        <v>7</v>
      </c>
      <c r="D446" s="87">
        <v>4</v>
      </c>
      <c r="E446" s="92"/>
      <c r="F446" s="92"/>
      <c r="G446" s="92"/>
      <c r="H446" s="92"/>
      <c r="I446" s="92"/>
      <c r="J446" s="92"/>
      <c r="K446" s="92"/>
    </row>
    <row r="447" spans="1:11" s="93" customFormat="1" ht="12" customHeight="1">
      <c r="A447" s="94"/>
      <c r="B447" s="95"/>
      <c r="C447" s="87">
        <v>4</v>
      </c>
      <c r="D447" s="87">
        <v>3</v>
      </c>
      <c r="E447" s="92"/>
      <c r="F447" s="92"/>
      <c r="G447" s="92"/>
      <c r="H447" s="92"/>
      <c r="I447" s="92"/>
      <c r="J447" s="92"/>
      <c r="K447" s="92"/>
    </row>
    <row r="448" spans="1:11" s="93" customFormat="1" ht="12" customHeight="1">
      <c r="A448" s="94"/>
      <c r="B448" s="95"/>
      <c r="C448" s="89">
        <v>4</v>
      </c>
      <c r="D448" s="89"/>
      <c r="E448" s="92"/>
      <c r="F448" s="92"/>
      <c r="G448" s="92"/>
      <c r="H448" s="92"/>
      <c r="I448" s="92"/>
      <c r="J448" s="92"/>
      <c r="K448" s="92"/>
    </row>
    <row r="449" spans="1:11" s="93" customFormat="1" ht="12" customHeight="1">
      <c r="A449" s="94"/>
      <c r="B449" s="96" t="s">
        <v>171</v>
      </c>
      <c r="C449" s="97">
        <f>SUM(C442:C448)</f>
        <v>36</v>
      </c>
      <c r="D449" s="97">
        <f>SUM(D442:D448)</f>
        <v>18</v>
      </c>
      <c r="E449" s="92"/>
      <c r="F449" s="92"/>
      <c r="G449" s="98"/>
      <c r="H449" s="92"/>
      <c r="I449" s="92"/>
      <c r="J449" s="92"/>
      <c r="K449" s="92"/>
    </row>
    <row r="450" spans="1:11" s="93" customFormat="1" ht="12" customHeight="1">
      <c r="A450" s="94"/>
      <c r="B450" s="99" t="s">
        <v>172</v>
      </c>
      <c r="C450" s="97">
        <f>COUNT(C442:C448)</f>
        <v>7</v>
      </c>
      <c r="D450" s="97">
        <f>COUNT(D442:D448)</f>
        <v>6</v>
      </c>
      <c r="E450" s="92"/>
      <c r="F450" s="100"/>
      <c r="G450" s="100"/>
      <c r="H450" s="100"/>
      <c r="I450" s="92"/>
      <c r="J450" s="92"/>
      <c r="K450" s="92"/>
    </row>
    <row r="451" spans="1:11" s="93" customFormat="1" ht="12" customHeight="1">
      <c r="A451" s="94"/>
      <c r="B451" s="99" t="s">
        <v>173</v>
      </c>
      <c r="C451" s="101">
        <f t="shared" ref="C451:D451" si="30">C449/C450</f>
        <v>5.1428571428571432</v>
      </c>
      <c r="D451" s="101">
        <f t="shared" si="30"/>
        <v>3</v>
      </c>
      <c r="E451" s="99"/>
      <c r="F451" s="100"/>
      <c r="G451" s="100"/>
      <c r="H451" s="100"/>
      <c r="I451" s="92"/>
      <c r="J451" s="92"/>
      <c r="K451" s="92"/>
    </row>
    <row r="452" spans="1:11" s="93" customFormat="1" ht="12" customHeight="1">
      <c r="A452" s="94"/>
      <c r="B452" s="99" t="s">
        <v>174</v>
      </c>
      <c r="C452" s="101">
        <f>SUMSQ(C442:C448)-C449^2/C450</f>
        <v>10.857142857142861</v>
      </c>
      <c r="D452" s="101">
        <f>SUMSQ(D442:D448)-D449^2/D450</f>
        <v>16</v>
      </c>
      <c r="E452" s="99"/>
      <c r="F452" s="100"/>
      <c r="G452" s="100"/>
      <c r="H452" s="100"/>
      <c r="I452" s="92"/>
      <c r="J452" s="92"/>
      <c r="K452" s="92"/>
    </row>
    <row r="453" spans="1:11" s="93" customFormat="1" ht="12" customHeight="1">
      <c r="A453" s="94"/>
      <c r="B453" s="99" t="s">
        <v>175</v>
      </c>
      <c r="C453" s="97">
        <f t="shared" ref="C453:D453" si="31">C450-1</f>
        <v>6</v>
      </c>
      <c r="D453" s="97">
        <f t="shared" si="31"/>
        <v>5</v>
      </c>
      <c r="E453" s="92"/>
      <c r="F453" s="92"/>
      <c r="G453" s="92"/>
      <c r="H453" s="92"/>
      <c r="I453" s="92"/>
      <c r="J453" s="92"/>
      <c r="K453" s="92"/>
    </row>
    <row r="454" spans="1:11" s="93" customFormat="1" ht="12" customHeight="1">
      <c r="A454" s="94"/>
      <c r="B454" s="102" t="s">
        <v>176</v>
      </c>
      <c r="C454" s="101">
        <f t="shared" ref="C454:D454" si="32">C452/C453</f>
        <v>1.8095238095238102</v>
      </c>
      <c r="D454" s="101">
        <f t="shared" si="32"/>
        <v>3.2</v>
      </c>
      <c r="E454" s="92"/>
      <c r="F454" s="92"/>
      <c r="G454" s="92"/>
      <c r="H454" s="92"/>
      <c r="I454" s="92"/>
      <c r="J454" s="92"/>
      <c r="K454" s="92"/>
    </row>
    <row r="455" spans="1:11" s="93" customFormat="1" ht="12" customHeight="1">
      <c r="A455" s="94"/>
      <c r="B455" s="102" t="s">
        <v>189</v>
      </c>
      <c r="C455" s="245">
        <f>D451-C451</f>
        <v>-2.1428571428571432</v>
      </c>
      <c r="D455" s="245"/>
      <c r="E455" s="92"/>
      <c r="F455" s="92"/>
      <c r="G455" s="92"/>
      <c r="H455" s="92"/>
      <c r="I455" s="92"/>
      <c r="J455" s="92"/>
      <c r="K455" s="92"/>
    </row>
    <row r="456" spans="1:11" s="93" customFormat="1" ht="12" customHeight="1">
      <c r="A456" s="94"/>
      <c r="B456" s="102" t="s">
        <v>156</v>
      </c>
      <c r="C456" s="245">
        <f>C452+D452</f>
        <v>26.857142857142861</v>
      </c>
      <c r="D456" s="245"/>
      <c r="E456" s="92"/>
      <c r="F456" s="92"/>
      <c r="G456" s="92"/>
      <c r="H456" s="92"/>
      <c r="I456" s="92"/>
      <c r="J456" s="92"/>
      <c r="K456" s="92"/>
    </row>
    <row r="457" spans="1:11" s="93" customFormat="1" ht="12" customHeight="1">
      <c r="A457" s="94"/>
      <c r="B457" s="102" t="s">
        <v>157</v>
      </c>
      <c r="C457" s="243">
        <f>C453+D453</f>
        <v>11</v>
      </c>
      <c r="D457" s="243"/>
      <c r="E457" s="92"/>
      <c r="F457" s="92"/>
      <c r="G457" s="92"/>
      <c r="H457" s="92"/>
      <c r="I457" s="92"/>
      <c r="J457" s="92"/>
      <c r="K457" s="92"/>
    </row>
    <row r="458" spans="1:11" s="93" customFormat="1" ht="12" customHeight="1">
      <c r="A458" s="94"/>
      <c r="B458" s="102" t="s">
        <v>178</v>
      </c>
      <c r="C458" s="242">
        <f>C456/C457</f>
        <v>2.4415584415584419</v>
      </c>
      <c r="D458" s="242"/>
      <c r="E458" s="92"/>
      <c r="F458" s="92"/>
      <c r="G458" s="92"/>
      <c r="H458" s="92"/>
      <c r="I458" s="92"/>
      <c r="J458" s="92"/>
      <c r="K458" s="92"/>
    </row>
    <row r="459" spans="1:11" s="93" customFormat="1" ht="12" customHeight="1">
      <c r="A459" s="94"/>
      <c r="B459" s="92"/>
      <c r="C459" s="97"/>
      <c r="D459" s="97"/>
      <c r="E459" s="92"/>
      <c r="F459" s="92"/>
      <c r="G459" s="92"/>
      <c r="H459" s="92"/>
      <c r="I459" s="92"/>
      <c r="J459" s="92"/>
      <c r="K459" s="92"/>
    </row>
    <row r="460" spans="1:11" s="93" customFormat="1" ht="12" customHeight="1">
      <c r="A460" s="94" t="s">
        <v>87</v>
      </c>
      <c r="B460" s="91" t="s">
        <v>88</v>
      </c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1:11" s="93" customFormat="1" ht="12" customHeight="1">
      <c r="A461" s="94"/>
      <c r="B461" s="99" t="s">
        <v>89</v>
      </c>
      <c r="C461" s="103">
        <v>0.95</v>
      </c>
      <c r="D461" s="103">
        <v>0.95</v>
      </c>
      <c r="E461" s="92"/>
      <c r="F461" s="92"/>
      <c r="G461" s="92"/>
      <c r="H461" s="92"/>
      <c r="I461" s="92"/>
      <c r="J461" s="92"/>
      <c r="K461" s="92"/>
    </row>
    <row r="462" spans="1:11" s="93" customFormat="1" ht="12" customHeight="1">
      <c r="A462" s="94"/>
      <c r="B462" s="102" t="s">
        <v>179</v>
      </c>
      <c r="C462" s="100">
        <f>SQRT(C458/C450)</f>
        <v>0.59058789615075702</v>
      </c>
      <c r="D462" s="100">
        <f>SQRT(C458/D450)</f>
        <v>0.63790783576188104</v>
      </c>
      <c r="E462" s="92"/>
      <c r="F462" s="92"/>
      <c r="G462" s="92"/>
      <c r="H462" s="92"/>
      <c r="I462" s="92"/>
      <c r="J462" s="92"/>
      <c r="K462" s="92"/>
    </row>
    <row r="463" spans="1:11" s="93" customFormat="1" ht="12" customHeight="1" thickBot="1">
      <c r="A463" s="94"/>
      <c r="B463" s="99" t="s">
        <v>158</v>
      </c>
      <c r="C463" s="100">
        <f>TINV(1-C461,C457)</f>
        <v>2.2009851600916384</v>
      </c>
      <c r="D463" s="100">
        <f>TINV(1-D461,C457)</f>
        <v>2.2009851600916384</v>
      </c>
      <c r="E463" s="92"/>
      <c r="F463" s="92"/>
      <c r="G463" s="92"/>
      <c r="H463" s="92"/>
      <c r="I463" s="92"/>
      <c r="J463" s="92"/>
      <c r="K463" s="92"/>
    </row>
    <row r="464" spans="1:11" s="93" customFormat="1" ht="12" customHeight="1" thickBot="1">
      <c r="A464" s="94"/>
      <c r="B464" s="104" t="s">
        <v>159</v>
      </c>
      <c r="C464" s="105">
        <f t="shared" ref="C464:D464" si="33">C462*C463</f>
        <v>1.2998751951575578</v>
      </c>
      <c r="D464" s="106">
        <f t="shared" si="33"/>
        <v>1.4040256800180744</v>
      </c>
      <c r="E464" s="92"/>
      <c r="F464" s="92"/>
      <c r="G464" s="92"/>
      <c r="H464" s="92"/>
      <c r="I464" s="92"/>
      <c r="J464" s="92"/>
      <c r="K464" s="92"/>
    </row>
    <row r="465" spans="1:11" s="93" customFormat="1" ht="12" customHeight="1">
      <c r="A465" s="94"/>
      <c r="B465" s="99" t="s">
        <v>160</v>
      </c>
      <c r="C465" s="100">
        <f t="shared" ref="C465:D465" si="34">C451+C464</f>
        <v>6.442732338014701</v>
      </c>
      <c r="D465" s="100">
        <f t="shared" si="34"/>
        <v>4.4040256800180746</v>
      </c>
      <c r="E465" s="92"/>
      <c r="F465" s="92"/>
      <c r="G465" s="92"/>
      <c r="H465" s="92"/>
      <c r="I465" s="92"/>
      <c r="J465" s="92"/>
      <c r="K465" s="92"/>
    </row>
    <row r="466" spans="1:11" s="93" customFormat="1" ht="12" customHeight="1">
      <c r="A466" s="94"/>
      <c r="B466" s="99" t="s">
        <v>161</v>
      </c>
      <c r="C466" s="100">
        <f t="shared" ref="C466:D466" si="35">C451-C464</f>
        <v>3.8429819476995855</v>
      </c>
      <c r="D466" s="100">
        <f t="shared" si="35"/>
        <v>1.5959743199819256</v>
      </c>
      <c r="E466" s="92"/>
      <c r="F466" s="92"/>
      <c r="G466" s="92"/>
      <c r="H466" s="92"/>
      <c r="I466" s="92"/>
      <c r="J466" s="92"/>
      <c r="K466" s="92"/>
    </row>
    <row r="467" spans="1:11" s="93" customFormat="1" ht="12" customHeight="1">
      <c r="A467" s="94"/>
      <c r="B467" s="92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1:11" s="93" customFormat="1" ht="12" customHeight="1">
      <c r="A468" s="94"/>
      <c r="B468" s="91" t="s">
        <v>162</v>
      </c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1:11" s="93" customFormat="1" ht="12" customHeight="1">
      <c r="A469" s="94"/>
      <c r="B469" s="99" t="s">
        <v>89</v>
      </c>
      <c r="C469" s="103">
        <v>0.95</v>
      </c>
      <c r="D469" s="92"/>
      <c r="E469" s="92"/>
      <c r="F469" s="92"/>
      <c r="G469" s="92"/>
      <c r="H469" s="92"/>
      <c r="I469" s="92"/>
      <c r="J469" s="92"/>
      <c r="K469" s="92"/>
    </row>
    <row r="470" spans="1:11" s="93" customFormat="1" ht="12" customHeight="1">
      <c r="A470" s="94"/>
      <c r="B470" s="102" t="s">
        <v>190</v>
      </c>
      <c r="C470" s="100">
        <f>SQRT(C458/C450+C458/D450)</f>
        <v>0.86932184489185838</v>
      </c>
      <c r="D470" s="92"/>
      <c r="E470" s="92"/>
      <c r="F470" s="92"/>
      <c r="G470" s="92"/>
      <c r="H470" s="92"/>
      <c r="I470" s="92"/>
      <c r="J470" s="92"/>
      <c r="K470" s="92"/>
    </row>
    <row r="471" spans="1:11" s="93" customFormat="1" ht="12" customHeight="1" thickBot="1">
      <c r="A471" s="94"/>
      <c r="B471" s="99" t="s">
        <v>158</v>
      </c>
      <c r="C471" s="100">
        <f>TINV(1-C469,C457)</f>
        <v>2.2009851600916384</v>
      </c>
      <c r="D471" s="92"/>
      <c r="E471" s="92"/>
      <c r="F471" s="92"/>
      <c r="G471" s="92"/>
      <c r="H471" s="92"/>
      <c r="I471" s="92"/>
      <c r="J471" s="92"/>
      <c r="K471" s="92"/>
    </row>
    <row r="472" spans="1:11" s="93" customFormat="1" ht="12" customHeight="1" thickBot="1">
      <c r="A472" s="94"/>
      <c r="B472" s="104" t="s">
        <v>159</v>
      </c>
      <c r="C472" s="106">
        <f t="shared" ref="C472" si="36">C470*C471</f>
        <v>1.9133644799504652</v>
      </c>
      <c r="D472" s="92"/>
      <c r="E472" s="92"/>
      <c r="F472" s="92"/>
      <c r="G472" s="92"/>
      <c r="H472" s="92"/>
      <c r="I472" s="92"/>
      <c r="J472" s="92"/>
      <c r="K472" s="92"/>
    </row>
    <row r="473" spans="1:11" s="93" customFormat="1" ht="12" customHeight="1">
      <c r="A473" s="94"/>
      <c r="B473" s="99" t="s">
        <v>160</v>
      </c>
      <c r="C473" s="100">
        <f>C455+C472</f>
        <v>-0.22949266290667802</v>
      </c>
      <c r="D473" s="92"/>
      <c r="E473" s="92"/>
      <c r="F473" s="92"/>
      <c r="G473" s="92"/>
      <c r="H473" s="92"/>
      <c r="I473" s="92"/>
      <c r="J473" s="92"/>
      <c r="K473" s="92"/>
    </row>
    <row r="474" spans="1:11" s="93" customFormat="1" ht="12" customHeight="1">
      <c r="A474" s="94"/>
      <c r="B474" s="99" t="s">
        <v>161</v>
      </c>
      <c r="C474" s="100">
        <f>C455-C472</f>
        <v>-4.0562216228076089</v>
      </c>
      <c r="D474" s="92"/>
      <c r="E474" s="92"/>
      <c r="F474" s="92"/>
      <c r="G474" s="92"/>
      <c r="H474" s="92"/>
      <c r="I474" s="92"/>
      <c r="J474" s="92"/>
      <c r="K474" s="92"/>
    </row>
    <row r="475" spans="1:11" s="93" customFormat="1" ht="12" customHeight="1" thickBot="1">
      <c r="A475" s="94"/>
      <c r="B475" s="92"/>
      <c r="C475" s="98"/>
      <c r="D475" s="92"/>
      <c r="E475" s="92"/>
      <c r="F475" s="92"/>
      <c r="G475" s="92"/>
      <c r="H475" s="92"/>
      <c r="I475" s="92"/>
      <c r="J475" s="92"/>
      <c r="K475" s="92"/>
    </row>
    <row r="476" spans="1:11" s="93" customFormat="1" ht="12" customHeight="1">
      <c r="A476" s="94" t="s">
        <v>25</v>
      </c>
      <c r="B476" s="107" t="s">
        <v>26</v>
      </c>
      <c r="C476" s="108"/>
      <c r="D476" s="109"/>
      <c r="E476" s="92"/>
      <c r="F476" s="92"/>
      <c r="G476" s="92"/>
      <c r="H476" s="92"/>
      <c r="I476" s="92"/>
      <c r="J476" s="92"/>
      <c r="K476" s="92"/>
    </row>
    <row r="477" spans="1:11" s="93" customFormat="1" ht="12" customHeight="1">
      <c r="A477" s="94"/>
      <c r="B477" s="110" t="s">
        <v>191</v>
      </c>
      <c r="C477" s="111">
        <v>0</v>
      </c>
      <c r="D477" s="112"/>
      <c r="E477" s="92"/>
      <c r="F477" s="92"/>
      <c r="G477" s="92"/>
      <c r="H477" s="92"/>
      <c r="I477" s="92"/>
      <c r="J477" s="92"/>
      <c r="K477" s="92"/>
    </row>
    <row r="478" spans="1:11" s="93" customFormat="1" ht="12" customHeight="1">
      <c r="A478" s="94"/>
      <c r="B478" s="110" t="s">
        <v>192</v>
      </c>
      <c r="C478" s="111">
        <v>0</v>
      </c>
      <c r="D478" s="112"/>
      <c r="E478" s="92"/>
      <c r="F478" s="92"/>
      <c r="G478" s="92"/>
      <c r="H478" s="92"/>
      <c r="I478" s="92"/>
      <c r="J478" s="92"/>
      <c r="K478" s="92"/>
    </row>
    <row r="479" spans="1:11" s="93" customFormat="1" ht="12" customHeight="1">
      <c r="A479" s="94"/>
      <c r="B479" s="110"/>
      <c r="C479" s="111"/>
      <c r="D479" s="112"/>
      <c r="E479" s="92"/>
      <c r="F479" s="92"/>
      <c r="G479" s="92"/>
      <c r="H479" s="92"/>
      <c r="I479" s="92"/>
      <c r="J479" s="92"/>
      <c r="K479" s="92"/>
    </row>
    <row r="480" spans="1:11" s="93" customFormat="1" ht="12" customHeight="1">
      <c r="A480" s="94"/>
      <c r="B480" s="113" t="s">
        <v>183</v>
      </c>
      <c r="C480" s="114">
        <v>0.05</v>
      </c>
      <c r="D480" s="112"/>
      <c r="E480" s="92"/>
      <c r="F480" s="92"/>
      <c r="G480" s="92"/>
      <c r="H480" s="92"/>
      <c r="I480" s="92"/>
      <c r="J480" s="92"/>
      <c r="K480" s="92"/>
    </row>
    <row r="481" spans="1:11" s="93" customFormat="1" ht="12" customHeight="1">
      <c r="A481" s="94"/>
      <c r="B481" s="115"/>
      <c r="C481" s="102"/>
      <c r="D481" s="112"/>
      <c r="E481" s="92"/>
      <c r="F481" s="92"/>
      <c r="G481" s="92"/>
      <c r="H481" s="92"/>
      <c r="I481" s="92"/>
      <c r="J481" s="92"/>
      <c r="K481" s="92"/>
    </row>
    <row r="482" spans="1:11" s="93" customFormat="1" ht="12" customHeight="1">
      <c r="A482" s="94"/>
      <c r="B482" s="116" t="s">
        <v>193</v>
      </c>
      <c r="C482" s="117"/>
      <c r="D482" s="112"/>
      <c r="E482" s="92"/>
      <c r="F482" s="92"/>
      <c r="G482" s="92"/>
      <c r="H482" s="92"/>
      <c r="I482" s="92"/>
      <c r="J482" s="92"/>
      <c r="K482" s="92"/>
    </row>
    <row r="483" spans="1:11" s="93" customFormat="1" ht="12" customHeight="1">
      <c r="A483" s="94"/>
      <c r="B483" s="118"/>
      <c r="C483" s="92"/>
      <c r="D483" s="112"/>
      <c r="E483" s="92"/>
      <c r="F483" s="92"/>
      <c r="G483" s="92"/>
      <c r="H483" s="92"/>
      <c r="I483" s="92"/>
      <c r="J483" s="92"/>
      <c r="K483" s="92"/>
    </row>
    <row r="484" spans="1:11" s="93" customFormat="1" ht="12" customHeight="1">
      <c r="A484" s="94"/>
      <c r="B484" s="116" t="s">
        <v>185</v>
      </c>
      <c r="C484" s="119"/>
      <c r="D484" s="112"/>
      <c r="E484" s="92"/>
      <c r="F484" s="92"/>
      <c r="G484" s="92"/>
      <c r="H484" s="92"/>
      <c r="I484" s="92"/>
      <c r="J484" s="92"/>
      <c r="K484" s="92"/>
    </row>
    <row r="485" spans="1:11" s="93" customFormat="1" ht="12" customHeight="1">
      <c r="A485" s="94"/>
      <c r="B485" s="120" t="s">
        <v>194</v>
      </c>
      <c r="C485" s="111">
        <v>0</v>
      </c>
      <c r="D485" s="112"/>
      <c r="E485" s="92"/>
      <c r="F485" s="92"/>
      <c r="G485" s="92"/>
      <c r="H485" s="92"/>
      <c r="I485" s="92"/>
      <c r="J485" s="92"/>
      <c r="K485" s="92"/>
    </row>
    <row r="486" spans="1:11" s="93" customFormat="1" ht="12" customHeight="1">
      <c r="A486" s="94"/>
      <c r="B486" s="121" t="s">
        <v>190</v>
      </c>
      <c r="C486" s="119">
        <f>SQRT(C458/C450+C458/D450)</f>
        <v>0.86932184489185838</v>
      </c>
      <c r="D486" s="112"/>
      <c r="E486" s="92"/>
      <c r="F486" s="92"/>
      <c r="G486" s="92"/>
      <c r="H486" s="92"/>
      <c r="I486" s="92"/>
      <c r="J486" s="92"/>
      <c r="K486" s="92"/>
    </row>
    <row r="487" spans="1:11" s="93" customFormat="1" ht="12" customHeight="1">
      <c r="A487" s="94"/>
      <c r="B487" s="118"/>
      <c r="C487" s="92"/>
      <c r="D487" s="112"/>
      <c r="E487" s="92"/>
      <c r="F487" s="92"/>
      <c r="G487" s="92"/>
      <c r="H487" s="92"/>
      <c r="I487" s="92"/>
      <c r="J487" s="92"/>
      <c r="K487" s="92"/>
    </row>
    <row r="488" spans="1:11" s="93" customFormat="1" ht="12" customHeight="1">
      <c r="A488" s="94"/>
      <c r="B488" s="110" t="s">
        <v>27</v>
      </c>
      <c r="C488" s="119">
        <f>(C455-C485)/C486</f>
        <v>-2.4649756076516285</v>
      </c>
      <c r="D488" s="112"/>
      <c r="E488" s="92"/>
      <c r="F488" s="92"/>
      <c r="G488" s="92"/>
      <c r="H488" s="92"/>
      <c r="I488" s="92"/>
      <c r="J488" s="92"/>
      <c r="K488" s="92"/>
    </row>
    <row r="489" spans="1:11" s="93" customFormat="1" ht="12" customHeight="1">
      <c r="A489" s="94"/>
      <c r="B489" s="122" t="s">
        <v>146</v>
      </c>
      <c r="C489" s="119">
        <f>TINV(C480,C457)</f>
        <v>2.2009851600916384</v>
      </c>
      <c r="D489" s="112"/>
      <c r="E489" s="92"/>
      <c r="F489" s="92"/>
      <c r="G489" s="92"/>
      <c r="H489" s="92"/>
      <c r="I489" s="92"/>
      <c r="J489" s="92"/>
      <c r="K489" s="92"/>
    </row>
    <row r="490" spans="1:11" s="93" customFormat="1" ht="12" customHeight="1" thickBot="1">
      <c r="A490" s="94"/>
      <c r="B490" s="123" t="s">
        <v>28</v>
      </c>
      <c r="C490" s="124" t="str">
        <f>IF(OR(C488&gt;C489,C488&lt;-C489),$A$1,$A$2)</f>
        <v>reject H0</v>
      </c>
      <c r="D490" s="125"/>
      <c r="E490" s="92"/>
      <c r="F490" s="92"/>
      <c r="G490" s="92"/>
      <c r="H490" s="92"/>
      <c r="I490" s="92"/>
      <c r="J490" s="92"/>
      <c r="K490" s="92"/>
    </row>
    <row r="491" spans="1:11" s="93" customFormat="1" ht="12" customHeight="1">
      <c r="A491" s="94"/>
      <c r="B491" s="92"/>
      <c r="C491" s="98"/>
      <c r="D491" s="92"/>
      <c r="E491" s="92"/>
      <c r="F491" s="92"/>
      <c r="G491" s="92"/>
      <c r="H491" s="92"/>
      <c r="I491" s="92"/>
      <c r="J491" s="92"/>
      <c r="K491" s="92"/>
    </row>
    <row r="492" spans="1:11" s="93" customFormat="1" ht="12" customHeight="1">
      <c r="A492" s="94" t="s">
        <v>97</v>
      </c>
      <c r="B492" s="91" t="s">
        <v>187</v>
      </c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1:11" s="93" customFormat="1" ht="12" customHeight="1">
      <c r="A493" s="94"/>
      <c r="B493" s="99" t="s">
        <v>136</v>
      </c>
      <c r="C493" s="103">
        <v>0.95</v>
      </c>
      <c r="D493" s="103">
        <v>0.95</v>
      </c>
      <c r="E493" s="101"/>
      <c r="F493" s="92"/>
      <c r="G493" s="92"/>
      <c r="H493" s="92"/>
      <c r="I493" s="92"/>
      <c r="J493" s="92"/>
      <c r="K493" s="92"/>
    </row>
    <row r="494" spans="1:11" s="93" customFormat="1" ht="12" customHeight="1">
      <c r="A494" s="94"/>
      <c r="B494" s="102" t="s">
        <v>188</v>
      </c>
      <c r="C494" s="100">
        <f>C452/C453</f>
        <v>1.8095238095238102</v>
      </c>
      <c r="D494" s="100">
        <f>D452/D453</f>
        <v>3.2</v>
      </c>
      <c r="E494" s="101"/>
      <c r="F494" s="92"/>
      <c r="G494" s="92"/>
      <c r="H494" s="92"/>
      <c r="I494" s="92"/>
      <c r="J494" s="92"/>
      <c r="K494" s="92"/>
    </row>
    <row r="495" spans="1:11" s="93" customFormat="1" ht="12" customHeight="1">
      <c r="A495" s="94"/>
      <c r="B495" s="102" t="s">
        <v>179</v>
      </c>
      <c r="C495" s="100">
        <f>SQRT(C494/C450)</f>
        <v>0.5084322977157768</v>
      </c>
      <c r="D495" s="100">
        <f>SQRT(D494/D450)</f>
        <v>0.73029674334022143</v>
      </c>
      <c r="E495" s="92"/>
      <c r="F495" s="92"/>
      <c r="G495" s="92"/>
      <c r="H495" s="92"/>
      <c r="I495" s="92"/>
      <c r="J495" s="92"/>
      <c r="K495" s="92"/>
    </row>
    <row r="496" spans="1:11" s="93" customFormat="1" ht="12" customHeight="1" thickBot="1">
      <c r="A496" s="94"/>
      <c r="B496" s="99" t="s">
        <v>137</v>
      </c>
      <c r="C496" s="100">
        <f>TINV(1-C493,C453)</f>
        <v>2.4469118511449688</v>
      </c>
      <c r="D496" s="100">
        <f>TINV(1-D493,D453)</f>
        <v>2.570581835636315</v>
      </c>
      <c r="E496" s="92"/>
      <c r="F496" s="92"/>
      <c r="G496" s="92"/>
      <c r="H496" s="92"/>
      <c r="I496" s="92"/>
      <c r="J496" s="92"/>
      <c r="K496" s="92"/>
    </row>
    <row r="497" spans="1:11" s="93" customFormat="1" ht="12" customHeight="1" thickBot="1">
      <c r="A497" s="94"/>
      <c r="B497" s="104" t="s">
        <v>138</v>
      </c>
      <c r="C497" s="105">
        <f t="shared" ref="C497:D497" si="37">C495*C496</f>
        <v>1.2440890147856014</v>
      </c>
      <c r="D497" s="106">
        <f t="shared" si="37"/>
        <v>1.8772875430547293</v>
      </c>
      <c r="E497" s="92"/>
      <c r="F497" s="92"/>
      <c r="G497" s="92"/>
      <c r="H497" s="92"/>
      <c r="I497" s="92"/>
      <c r="J497" s="92"/>
      <c r="K497" s="92"/>
    </row>
    <row r="498" spans="1:11" s="93" customFormat="1" ht="12" customHeight="1">
      <c r="A498" s="94"/>
      <c r="B498" s="99" t="s">
        <v>160</v>
      </c>
      <c r="C498" s="100">
        <f>C451+C497</f>
        <v>6.3869461576427451</v>
      </c>
      <c r="D498" s="100">
        <f>D451+D497</f>
        <v>4.8772875430547291</v>
      </c>
      <c r="E498" s="92"/>
      <c r="F498" s="92"/>
      <c r="G498" s="92"/>
      <c r="H498" s="92"/>
      <c r="I498" s="92"/>
      <c r="J498" s="92"/>
      <c r="K498" s="92"/>
    </row>
    <row r="499" spans="1:11" s="93" customFormat="1" ht="12" customHeight="1">
      <c r="A499" s="94"/>
      <c r="B499" s="99" t="s">
        <v>161</v>
      </c>
      <c r="C499" s="100">
        <f>C451-C497</f>
        <v>3.8987681280715418</v>
      </c>
      <c r="D499" s="100">
        <f>D451-D497</f>
        <v>1.1227124569452707</v>
      </c>
      <c r="E499" s="92"/>
      <c r="F499" s="92"/>
      <c r="G499" s="92"/>
      <c r="H499" s="92"/>
      <c r="I499" s="92"/>
      <c r="J499" s="92"/>
      <c r="K499" s="92"/>
    </row>
    <row r="500" spans="1:11" s="93" customFormat="1" ht="12" customHeight="1">
      <c r="A500" s="94"/>
      <c r="B500" s="92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1:11" s="93" customFormat="1" ht="12" customHeight="1">
      <c r="A501" s="94"/>
      <c r="B501" s="92"/>
      <c r="C501" s="92"/>
      <c r="D501" s="92"/>
      <c r="E501" s="92"/>
      <c r="F501" s="92"/>
      <c r="G501" s="92"/>
      <c r="H501" s="92"/>
      <c r="I501" s="92"/>
      <c r="J501" s="92"/>
      <c r="K501" s="92"/>
    </row>
    <row r="502" spans="1:11" s="93" customFormat="1" ht="12" customHeight="1">
      <c r="A502" s="90" t="s">
        <v>139</v>
      </c>
      <c r="B502" s="91" t="s">
        <v>140</v>
      </c>
      <c r="C502" s="92"/>
      <c r="D502" s="92"/>
      <c r="E502" s="92"/>
      <c r="F502" s="92"/>
      <c r="G502" s="92"/>
      <c r="H502" s="92"/>
      <c r="I502" s="92"/>
      <c r="J502" s="92"/>
      <c r="K502" s="92"/>
    </row>
    <row r="503" spans="1:11" s="93" customFormat="1" ht="12" customHeight="1">
      <c r="A503" s="94"/>
      <c r="B503" s="86"/>
      <c r="C503" s="86" t="s">
        <v>121</v>
      </c>
      <c r="D503" s="86" t="s">
        <v>122</v>
      </c>
      <c r="E503" s="92"/>
      <c r="F503" s="92"/>
      <c r="G503" s="92"/>
      <c r="H503" s="92"/>
      <c r="I503" s="92"/>
      <c r="J503" s="92"/>
      <c r="K503" s="92"/>
    </row>
    <row r="504" spans="1:11" s="93" customFormat="1" ht="12" customHeight="1">
      <c r="A504" s="94"/>
      <c r="B504" s="95"/>
      <c r="C504" s="87">
        <v>5</v>
      </c>
      <c r="D504" s="87">
        <v>4</v>
      </c>
      <c r="E504" s="92"/>
      <c r="F504" s="92"/>
      <c r="G504" s="92"/>
      <c r="H504" s="92"/>
      <c r="I504" s="92"/>
      <c r="J504" s="92"/>
      <c r="K504" s="92"/>
    </row>
    <row r="505" spans="1:11" s="93" customFormat="1" ht="12" customHeight="1">
      <c r="A505" s="94"/>
      <c r="B505" s="95"/>
      <c r="C505" s="87">
        <v>6</v>
      </c>
      <c r="D505" s="88"/>
      <c r="E505" s="92"/>
      <c r="F505" s="92"/>
      <c r="G505" s="92"/>
      <c r="H505" s="92"/>
      <c r="I505" s="92"/>
      <c r="J505" s="92"/>
      <c r="K505" s="92"/>
    </row>
    <row r="506" spans="1:11" s="93" customFormat="1" ht="12" customHeight="1">
      <c r="A506" s="94"/>
      <c r="B506" s="95"/>
      <c r="C506" s="87">
        <v>7</v>
      </c>
      <c r="D506" s="88"/>
      <c r="E506" s="92"/>
      <c r="F506" s="92"/>
      <c r="G506" s="92"/>
      <c r="H506" s="92"/>
      <c r="I506" s="92"/>
      <c r="J506" s="92"/>
      <c r="K506" s="92"/>
    </row>
    <row r="507" spans="1:11" s="93" customFormat="1" ht="12" customHeight="1">
      <c r="A507" s="94"/>
      <c r="B507" s="95"/>
      <c r="C507" s="87">
        <v>6</v>
      </c>
      <c r="D507" s="88"/>
      <c r="E507" s="92"/>
      <c r="F507" s="92"/>
      <c r="G507" s="92"/>
      <c r="H507" s="92"/>
      <c r="I507" s="92"/>
      <c r="J507" s="92"/>
      <c r="K507" s="92"/>
    </row>
    <row r="508" spans="1:11" s="93" customFormat="1" ht="12" customHeight="1">
      <c r="A508" s="94"/>
      <c r="B508" s="95"/>
      <c r="C508" s="87">
        <v>2</v>
      </c>
      <c r="D508" s="88"/>
      <c r="E508" s="92"/>
      <c r="F508" s="92"/>
      <c r="G508" s="92"/>
      <c r="H508" s="92"/>
      <c r="I508" s="92"/>
      <c r="J508" s="92"/>
      <c r="K508" s="92"/>
    </row>
    <row r="509" spans="1:11" s="93" customFormat="1" ht="12" customHeight="1">
      <c r="A509" s="94"/>
      <c r="B509" s="95"/>
      <c r="C509" s="89">
        <v>5</v>
      </c>
      <c r="D509" s="89"/>
      <c r="E509" s="92"/>
      <c r="F509" s="92"/>
      <c r="G509" s="92"/>
      <c r="H509" s="92"/>
      <c r="I509" s="92"/>
      <c r="J509" s="92"/>
      <c r="K509" s="92"/>
    </row>
    <row r="510" spans="1:11" s="93" customFormat="1" ht="12" customHeight="1">
      <c r="A510" s="94"/>
      <c r="B510" s="96" t="s">
        <v>171</v>
      </c>
      <c r="C510" s="97">
        <f>SUM(C504:C509)</f>
        <v>31</v>
      </c>
      <c r="D510" s="97">
        <f>SUM(D504:D509)</f>
        <v>4</v>
      </c>
      <c r="E510" s="92"/>
      <c r="F510" s="92"/>
      <c r="G510" s="98"/>
      <c r="H510" s="92"/>
      <c r="I510" s="92"/>
      <c r="J510" s="92"/>
      <c r="K510" s="92"/>
    </row>
    <row r="511" spans="1:11" s="93" customFormat="1" ht="12" customHeight="1">
      <c r="A511" s="94"/>
      <c r="B511" s="99" t="s">
        <v>172</v>
      </c>
      <c r="C511" s="97">
        <f>COUNT(C504:C509)</f>
        <v>6</v>
      </c>
      <c r="D511" s="97">
        <f>COUNT(D504:D509)</f>
        <v>1</v>
      </c>
      <c r="E511" s="92"/>
      <c r="F511" s="100"/>
      <c r="G511" s="100"/>
      <c r="H511" s="100"/>
      <c r="I511" s="92"/>
      <c r="J511" s="92"/>
      <c r="K511" s="92"/>
    </row>
    <row r="512" spans="1:11" s="93" customFormat="1" ht="12" customHeight="1">
      <c r="A512" s="94"/>
      <c r="B512" s="99" t="s">
        <v>173</v>
      </c>
      <c r="C512" s="97">
        <f t="shared" ref="C512:D512" si="38">C510/C511</f>
        <v>5.166666666666667</v>
      </c>
      <c r="D512" s="97">
        <f t="shared" si="38"/>
        <v>4</v>
      </c>
      <c r="E512" s="99"/>
      <c r="F512" s="100"/>
      <c r="G512" s="100"/>
      <c r="H512" s="100"/>
      <c r="I512" s="92"/>
      <c r="J512" s="92"/>
      <c r="K512" s="92"/>
    </row>
    <row r="513" spans="1:11" s="93" customFormat="1" ht="12" customHeight="1">
      <c r="A513" s="94"/>
      <c r="B513" s="99" t="s">
        <v>174</v>
      </c>
      <c r="C513" s="101">
        <f>SUMSQ(C504:C509)-C510^2/C511</f>
        <v>14.833333333333343</v>
      </c>
      <c r="D513" s="101">
        <f>SUMSQ(D504:D509)-D510^2/D511</f>
        <v>0</v>
      </c>
      <c r="E513" s="99"/>
      <c r="F513" s="100"/>
      <c r="G513" s="100"/>
      <c r="H513" s="100"/>
      <c r="I513" s="92"/>
      <c r="J513" s="92"/>
      <c r="K513" s="92"/>
    </row>
    <row r="514" spans="1:11" s="93" customFormat="1" ht="12" customHeight="1">
      <c r="A514" s="94"/>
      <c r="B514" s="99" t="s">
        <v>175</v>
      </c>
      <c r="C514" s="97">
        <f t="shared" ref="C514:D514" si="39">C511-1</f>
        <v>5</v>
      </c>
      <c r="D514" s="97">
        <f t="shared" si="39"/>
        <v>0</v>
      </c>
      <c r="E514" s="92"/>
      <c r="F514" s="92"/>
      <c r="G514" s="92"/>
      <c r="H514" s="92"/>
      <c r="I514" s="92"/>
      <c r="J514" s="92"/>
      <c r="K514" s="92"/>
    </row>
    <row r="515" spans="1:11" s="93" customFormat="1" ht="12" customHeight="1">
      <c r="A515" s="94"/>
      <c r="B515" s="102" t="s">
        <v>176</v>
      </c>
      <c r="C515" s="101">
        <f t="shared" ref="C515" si="40">C513/C514</f>
        <v>2.9666666666666686</v>
      </c>
      <c r="D515" s="101" t="s">
        <v>48</v>
      </c>
      <c r="E515" s="92"/>
      <c r="F515" s="92"/>
      <c r="G515" s="92"/>
      <c r="H515" s="92"/>
      <c r="I515" s="92"/>
      <c r="J515" s="92"/>
      <c r="K515" s="92"/>
    </row>
    <row r="516" spans="1:11" s="93" customFormat="1" ht="12" customHeight="1">
      <c r="A516" s="94"/>
      <c r="B516" s="102" t="s">
        <v>177</v>
      </c>
      <c r="C516" s="242">
        <f>C512-D512</f>
        <v>1.166666666666667</v>
      </c>
      <c r="D516" s="242"/>
      <c r="E516" s="92"/>
      <c r="F516" s="92"/>
      <c r="G516" s="92"/>
      <c r="H516" s="92"/>
      <c r="I516" s="92"/>
      <c r="J516" s="92"/>
      <c r="K516" s="92"/>
    </row>
    <row r="517" spans="1:11" s="93" customFormat="1" ht="12" customHeight="1">
      <c r="A517" s="94"/>
      <c r="B517" s="102" t="s">
        <v>49</v>
      </c>
      <c r="C517" s="242">
        <f>C513+D513</f>
        <v>14.833333333333343</v>
      </c>
      <c r="D517" s="242"/>
      <c r="E517" s="92"/>
      <c r="F517" s="92"/>
      <c r="G517" s="92"/>
      <c r="H517" s="92"/>
      <c r="I517" s="92"/>
      <c r="J517" s="92"/>
      <c r="K517" s="92"/>
    </row>
    <row r="518" spans="1:11" s="93" customFormat="1" ht="12" customHeight="1">
      <c r="A518" s="94"/>
      <c r="B518" s="102" t="s">
        <v>50</v>
      </c>
      <c r="C518" s="243">
        <f>C514+D514</f>
        <v>5</v>
      </c>
      <c r="D518" s="243"/>
      <c r="E518" s="92"/>
      <c r="F518" s="92"/>
      <c r="G518" s="92"/>
      <c r="H518" s="92"/>
      <c r="I518" s="92"/>
      <c r="J518" s="92"/>
      <c r="K518" s="92"/>
    </row>
    <row r="519" spans="1:11" s="93" customFormat="1" ht="12" customHeight="1">
      <c r="A519" s="94"/>
      <c r="B519" s="102" t="s">
        <v>178</v>
      </c>
      <c r="C519" s="242">
        <f>C517/C518</f>
        <v>2.9666666666666686</v>
      </c>
      <c r="D519" s="242"/>
      <c r="E519" s="92"/>
      <c r="F519" s="92"/>
      <c r="G519" s="92"/>
      <c r="H519" s="92"/>
      <c r="I519" s="92"/>
      <c r="J519" s="92"/>
      <c r="K519" s="92"/>
    </row>
    <row r="520" spans="1:11" s="93" customFormat="1" ht="12" customHeight="1">
      <c r="A520" s="94"/>
      <c r="B520" s="92"/>
      <c r="C520" s="97"/>
      <c r="D520" s="97"/>
      <c r="E520" s="92"/>
      <c r="F520" s="92"/>
      <c r="G520" s="92"/>
      <c r="H520" s="92"/>
      <c r="I520" s="92"/>
      <c r="J520" s="92"/>
      <c r="K520" s="92"/>
    </row>
    <row r="521" spans="1:11" s="93" customFormat="1" ht="12" customHeight="1">
      <c r="A521" s="94" t="s">
        <v>58</v>
      </c>
      <c r="B521" s="91" t="s">
        <v>51</v>
      </c>
      <c r="C521" s="92"/>
      <c r="D521" s="92"/>
      <c r="E521" s="92"/>
      <c r="F521" s="92"/>
      <c r="G521" s="92"/>
      <c r="H521" s="92"/>
      <c r="I521" s="92"/>
      <c r="J521" s="92"/>
      <c r="K521" s="92"/>
    </row>
    <row r="522" spans="1:11" s="93" customFormat="1" ht="12" customHeight="1">
      <c r="A522" s="94"/>
      <c r="B522" s="99" t="s">
        <v>52</v>
      </c>
      <c r="C522" s="103">
        <v>0.95</v>
      </c>
      <c r="D522" s="103">
        <v>0.95</v>
      </c>
      <c r="E522" s="92"/>
      <c r="F522" s="92"/>
      <c r="G522" s="92"/>
      <c r="H522" s="92"/>
      <c r="I522" s="92"/>
      <c r="J522" s="92"/>
      <c r="K522" s="92"/>
    </row>
    <row r="523" spans="1:11" s="93" customFormat="1" ht="12" customHeight="1">
      <c r="A523" s="94"/>
      <c r="B523" s="102" t="s">
        <v>179</v>
      </c>
      <c r="C523" s="100">
        <f>SQRT(C519/C511)</f>
        <v>0.7031674369909664</v>
      </c>
      <c r="D523" s="100">
        <f>SQRT(C519/D511)</f>
        <v>1.7224014243685091</v>
      </c>
      <c r="E523" s="92"/>
      <c r="F523" s="92"/>
      <c r="G523" s="92"/>
      <c r="H523" s="92"/>
      <c r="I523" s="92"/>
      <c r="J523" s="92"/>
      <c r="K523" s="92"/>
    </row>
    <row r="524" spans="1:11" s="93" customFormat="1" ht="12" customHeight="1" thickBot="1">
      <c r="A524" s="94"/>
      <c r="B524" s="99" t="s">
        <v>98</v>
      </c>
      <c r="C524" s="100">
        <f>TINV(1-C522,C518)</f>
        <v>2.570581835636315</v>
      </c>
      <c r="D524" s="100">
        <f>TINV(1-D522,C518)</f>
        <v>2.570581835636315</v>
      </c>
      <c r="E524" s="92"/>
      <c r="F524" s="92"/>
      <c r="G524" s="92"/>
      <c r="H524" s="92"/>
      <c r="I524" s="92"/>
      <c r="J524" s="92"/>
      <c r="K524" s="92"/>
    </row>
    <row r="525" spans="1:11" s="93" customFormat="1" ht="12" customHeight="1" thickBot="1">
      <c r="A525" s="94"/>
      <c r="B525" s="104" t="s">
        <v>115</v>
      </c>
      <c r="C525" s="105">
        <f t="shared" ref="C525:D525" si="41">C523*C524</f>
        <v>1.8075494409399213</v>
      </c>
      <c r="D525" s="106">
        <f t="shared" si="41"/>
        <v>4.4275738151558057</v>
      </c>
      <c r="E525" s="92"/>
      <c r="F525" s="92"/>
      <c r="G525" s="92"/>
      <c r="H525" s="92"/>
      <c r="I525" s="92"/>
      <c r="J525" s="92"/>
      <c r="K525" s="92"/>
    </row>
    <row r="526" spans="1:11" s="93" customFormat="1" ht="12" customHeight="1">
      <c r="A526" s="94"/>
      <c r="B526" s="99" t="s">
        <v>53</v>
      </c>
      <c r="C526" s="100">
        <f t="shared" ref="C526:D526" si="42">C512+C525</f>
        <v>6.9742161076065887</v>
      </c>
      <c r="D526" s="100">
        <f t="shared" si="42"/>
        <v>8.4275738151558066</v>
      </c>
      <c r="E526" s="92"/>
      <c r="F526" s="92"/>
      <c r="G526" s="92"/>
      <c r="H526" s="92"/>
      <c r="I526" s="92"/>
      <c r="J526" s="92"/>
      <c r="K526" s="92"/>
    </row>
    <row r="527" spans="1:11" s="93" customFormat="1" ht="12" customHeight="1">
      <c r="A527" s="94"/>
      <c r="B527" s="99" t="s">
        <v>54</v>
      </c>
      <c r="C527" s="100">
        <f t="shared" ref="C527:D527" si="43">C512-C525</f>
        <v>3.3591172257267456</v>
      </c>
      <c r="D527" s="100">
        <f t="shared" si="43"/>
        <v>-0.42757381515580573</v>
      </c>
      <c r="E527" s="92"/>
      <c r="F527" s="92"/>
      <c r="G527" s="92"/>
      <c r="H527" s="92"/>
      <c r="I527" s="92"/>
      <c r="J527" s="92"/>
      <c r="K527" s="92"/>
    </row>
    <row r="528" spans="1:11" s="93" customFormat="1" ht="12" customHeight="1">
      <c r="A528" s="94"/>
      <c r="B528" s="92"/>
      <c r="C528" s="92"/>
      <c r="D528" s="92"/>
      <c r="E528" s="92"/>
      <c r="F528" s="92"/>
      <c r="G528" s="92"/>
      <c r="H528" s="92"/>
      <c r="I528" s="92"/>
      <c r="J528" s="92"/>
      <c r="K528" s="92"/>
    </row>
    <row r="529" spans="1:11" s="93" customFormat="1" ht="12" customHeight="1">
      <c r="A529" s="94"/>
      <c r="B529" s="91" t="s">
        <v>55</v>
      </c>
      <c r="C529" s="92"/>
      <c r="D529" s="92"/>
      <c r="E529" s="92"/>
      <c r="F529" s="92"/>
      <c r="G529" s="92"/>
      <c r="H529" s="92"/>
      <c r="I529" s="92"/>
      <c r="J529" s="92"/>
      <c r="K529" s="92"/>
    </row>
    <row r="530" spans="1:11" s="93" customFormat="1" ht="12" customHeight="1">
      <c r="A530" s="94"/>
      <c r="B530" s="99" t="s">
        <v>123</v>
      </c>
      <c r="C530" s="103">
        <v>0.95</v>
      </c>
      <c r="D530" s="92"/>
      <c r="E530" s="92"/>
      <c r="F530" s="92"/>
      <c r="G530" s="92"/>
      <c r="H530" s="92"/>
      <c r="I530" s="92"/>
      <c r="J530" s="92"/>
      <c r="K530" s="92"/>
    </row>
    <row r="531" spans="1:11" s="93" customFormat="1" ht="12" customHeight="1">
      <c r="A531" s="94"/>
      <c r="B531" s="102" t="s">
        <v>180</v>
      </c>
      <c r="C531" s="100">
        <f>SQRT(C519/C511+C519/D511)</f>
        <v>1.8604061683167774</v>
      </c>
      <c r="D531" s="92"/>
      <c r="E531" s="92"/>
      <c r="F531" s="92"/>
      <c r="G531" s="92"/>
      <c r="H531" s="92"/>
      <c r="I531" s="92"/>
      <c r="J531" s="92"/>
      <c r="K531" s="92"/>
    </row>
    <row r="532" spans="1:11" s="93" customFormat="1" ht="12" customHeight="1" thickBot="1">
      <c r="A532" s="94"/>
      <c r="B532" s="99" t="s">
        <v>141</v>
      </c>
      <c r="C532" s="100">
        <f>TINV(1-C530,C518)</f>
        <v>2.570581835636315</v>
      </c>
      <c r="D532" s="92"/>
      <c r="E532" s="92"/>
      <c r="F532" s="92"/>
      <c r="G532" s="92"/>
      <c r="H532" s="92"/>
      <c r="I532" s="92"/>
      <c r="J532" s="92"/>
      <c r="K532" s="92"/>
    </row>
    <row r="533" spans="1:11" s="93" customFormat="1" ht="12" customHeight="1" thickBot="1">
      <c r="A533" s="94"/>
      <c r="B533" s="104" t="s">
        <v>142</v>
      </c>
      <c r="C533" s="106">
        <f t="shared" ref="C533" si="44">C531*C532</f>
        <v>4.7823263031808647</v>
      </c>
      <c r="D533" s="92"/>
      <c r="E533" s="92"/>
      <c r="F533" s="92"/>
      <c r="G533" s="92"/>
      <c r="H533" s="92"/>
      <c r="I533" s="92"/>
      <c r="J533" s="92"/>
      <c r="K533" s="92"/>
    </row>
    <row r="534" spans="1:11" s="93" customFormat="1" ht="12" customHeight="1">
      <c r="A534" s="94"/>
      <c r="B534" s="99" t="s">
        <v>53</v>
      </c>
      <c r="C534" s="100">
        <f>C516+C533</f>
        <v>5.9489929698475317</v>
      </c>
      <c r="D534" s="92"/>
      <c r="E534" s="92"/>
      <c r="F534" s="92"/>
      <c r="G534" s="92"/>
      <c r="H534" s="92"/>
      <c r="I534" s="92"/>
      <c r="J534" s="92"/>
      <c r="K534" s="92"/>
    </row>
    <row r="535" spans="1:11" s="93" customFormat="1" ht="12" customHeight="1">
      <c r="A535" s="94"/>
      <c r="B535" s="99" t="s">
        <v>54</v>
      </c>
      <c r="C535" s="100">
        <f>C516-C533</f>
        <v>-3.6156596365141978</v>
      </c>
      <c r="D535" s="92"/>
      <c r="E535" s="92"/>
      <c r="F535" s="92"/>
      <c r="G535" s="92"/>
      <c r="H535" s="92"/>
      <c r="I535" s="92"/>
      <c r="J535" s="92"/>
      <c r="K535" s="92"/>
    </row>
    <row r="536" spans="1:11" s="93" customFormat="1" ht="12" customHeight="1" thickBot="1">
      <c r="A536" s="94"/>
      <c r="B536" s="92"/>
      <c r="C536" s="98"/>
      <c r="D536" s="92"/>
      <c r="E536" s="92"/>
      <c r="F536" s="92"/>
      <c r="G536" s="92"/>
      <c r="H536" s="92"/>
      <c r="I536" s="92"/>
      <c r="J536" s="92"/>
      <c r="K536" s="92"/>
    </row>
    <row r="537" spans="1:11" s="93" customFormat="1" ht="12" customHeight="1">
      <c r="A537" s="94" t="s">
        <v>143</v>
      </c>
      <c r="B537" s="107" t="s">
        <v>144</v>
      </c>
      <c r="C537" s="108"/>
      <c r="D537" s="109"/>
      <c r="E537" s="92"/>
      <c r="F537" s="92"/>
      <c r="G537" s="92"/>
      <c r="H537" s="92"/>
      <c r="I537" s="92"/>
      <c r="J537" s="92"/>
      <c r="K537" s="92"/>
    </row>
    <row r="538" spans="1:11" s="93" customFormat="1" ht="12" customHeight="1">
      <c r="A538" s="94"/>
      <c r="B538" s="110" t="s">
        <v>181</v>
      </c>
      <c r="C538" s="111">
        <v>0</v>
      </c>
      <c r="D538" s="112"/>
      <c r="E538" s="92"/>
      <c r="F538" s="92"/>
      <c r="G538" s="92"/>
      <c r="H538" s="92"/>
      <c r="I538" s="92"/>
      <c r="J538" s="92"/>
      <c r="K538" s="92"/>
    </row>
    <row r="539" spans="1:11" s="93" customFormat="1" ht="12" customHeight="1">
      <c r="A539" s="94"/>
      <c r="B539" s="110" t="s">
        <v>182</v>
      </c>
      <c r="C539" s="111">
        <v>0</v>
      </c>
      <c r="D539" s="112"/>
      <c r="E539" s="92"/>
      <c r="F539" s="92"/>
      <c r="G539" s="92"/>
      <c r="H539" s="92"/>
      <c r="I539" s="92"/>
      <c r="J539" s="92"/>
      <c r="K539" s="92"/>
    </row>
    <row r="540" spans="1:11" s="93" customFormat="1" ht="12" customHeight="1">
      <c r="A540" s="94"/>
      <c r="B540" s="110"/>
      <c r="C540" s="111"/>
      <c r="D540" s="112"/>
      <c r="E540" s="92"/>
      <c r="F540" s="92"/>
      <c r="G540" s="92"/>
      <c r="H540" s="92"/>
      <c r="I540" s="92"/>
      <c r="J540" s="92"/>
      <c r="K540" s="92"/>
    </row>
    <row r="541" spans="1:11" s="93" customFormat="1" ht="12" customHeight="1">
      <c r="A541" s="94"/>
      <c r="B541" s="113" t="s">
        <v>183</v>
      </c>
      <c r="C541" s="114">
        <v>0.05</v>
      </c>
      <c r="D541" s="112"/>
      <c r="E541" s="92"/>
      <c r="F541" s="92"/>
      <c r="G541" s="92"/>
      <c r="H541" s="92"/>
      <c r="I541" s="92"/>
      <c r="J541" s="92"/>
      <c r="K541" s="92"/>
    </row>
    <row r="542" spans="1:11" s="93" customFormat="1" ht="12" customHeight="1">
      <c r="A542" s="94"/>
      <c r="B542" s="115"/>
      <c r="C542" s="102"/>
      <c r="D542" s="112"/>
      <c r="E542" s="92"/>
      <c r="F542" s="92"/>
      <c r="G542" s="92"/>
      <c r="H542" s="92"/>
      <c r="I542" s="92"/>
      <c r="J542" s="92"/>
      <c r="K542" s="92"/>
    </row>
    <row r="543" spans="1:11" s="93" customFormat="1" ht="12" customHeight="1">
      <c r="A543" s="94"/>
      <c r="B543" s="116" t="s">
        <v>184</v>
      </c>
      <c r="C543" s="117"/>
      <c r="D543" s="112"/>
      <c r="E543" s="92"/>
      <c r="F543" s="92"/>
      <c r="G543" s="92"/>
      <c r="H543" s="92"/>
      <c r="I543" s="92"/>
      <c r="J543" s="92"/>
      <c r="K543" s="92"/>
    </row>
    <row r="544" spans="1:11" s="93" customFormat="1" ht="12" customHeight="1">
      <c r="A544" s="94"/>
      <c r="B544" s="118"/>
      <c r="C544" s="92"/>
      <c r="D544" s="112"/>
      <c r="E544" s="92"/>
      <c r="F544" s="92"/>
      <c r="G544" s="92"/>
      <c r="H544" s="92"/>
      <c r="I544" s="92"/>
      <c r="J544" s="92"/>
      <c r="K544" s="92"/>
    </row>
    <row r="545" spans="1:11" s="93" customFormat="1" ht="12" customHeight="1">
      <c r="A545" s="94"/>
      <c r="B545" s="116" t="s">
        <v>195</v>
      </c>
      <c r="C545" s="119"/>
      <c r="D545" s="112"/>
      <c r="E545" s="92"/>
      <c r="F545" s="92"/>
      <c r="G545" s="92"/>
      <c r="H545" s="92"/>
      <c r="I545" s="92"/>
      <c r="J545" s="92"/>
      <c r="K545" s="92"/>
    </row>
    <row r="546" spans="1:11" s="93" customFormat="1" ht="12" customHeight="1">
      <c r="A546" s="94"/>
      <c r="B546" s="120" t="s">
        <v>186</v>
      </c>
      <c r="C546" s="111">
        <v>0</v>
      </c>
      <c r="D546" s="112"/>
      <c r="E546" s="92"/>
      <c r="F546" s="92"/>
      <c r="G546" s="92"/>
      <c r="H546" s="92"/>
      <c r="I546" s="92"/>
      <c r="J546" s="92"/>
      <c r="K546" s="92"/>
    </row>
    <row r="547" spans="1:11" s="93" customFormat="1" ht="12" customHeight="1">
      <c r="A547" s="94"/>
      <c r="B547" s="121" t="s">
        <v>180</v>
      </c>
      <c r="C547" s="119">
        <f>SQRT(C519/C511+C519/D511)</f>
        <v>1.8604061683167774</v>
      </c>
      <c r="D547" s="112"/>
      <c r="E547" s="92"/>
      <c r="F547" s="92"/>
      <c r="G547" s="92"/>
      <c r="H547" s="92"/>
      <c r="I547" s="92"/>
      <c r="J547" s="92"/>
      <c r="K547" s="92"/>
    </row>
    <row r="548" spans="1:11" s="93" customFormat="1" ht="12" customHeight="1">
      <c r="A548" s="94"/>
      <c r="B548" s="118"/>
      <c r="C548" s="92"/>
      <c r="D548" s="112"/>
      <c r="E548" s="92"/>
      <c r="F548" s="92"/>
      <c r="G548" s="92"/>
      <c r="H548" s="92"/>
      <c r="I548" s="92"/>
      <c r="J548" s="92"/>
      <c r="K548" s="92"/>
    </row>
    <row r="549" spans="1:11" s="93" customFormat="1" ht="12" customHeight="1">
      <c r="A549" s="94"/>
      <c r="B549" s="110" t="s">
        <v>61</v>
      </c>
      <c r="C549" s="119">
        <f>(C516-C546)/C547</f>
        <v>0.62710320280340781</v>
      </c>
      <c r="D549" s="112"/>
      <c r="E549" s="92"/>
      <c r="F549" s="92"/>
      <c r="G549" s="92"/>
      <c r="H549" s="92"/>
      <c r="I549" s="92"/>
      <c r="J549" s="92"/>
      <c r="K549" s="92"/>
    </row>
    <row r="550" spans="1:11" s="93" customFormat="1" ht="12" customHeight="1">
      <c r="A550" s="94"/>
      <c r="B550" s="122" t="s">
        <v>75</v>
      </c>
      <c r="C550" s="119">
        <f>TINV(C541*2,C518)</f>
        <v>2.0150483733330233</v>
      </c>
      <c r="D550" s="112"/>
      <c r="E550" s="92"/>
      <c r="F550" s="92"/>
      <c r="G550" s="92"/>
      <c r="H550" s="92"/>
      <c r="I550" s="92"/>
      <c r="J550" s="92"/>
      <c r="K550" s="92"/>
    </row>
    <row r="551" spans="1:11" s="93" customFormat="1" ht="12" customHeight="1" thickBot="1">
      <c r="A551" s="94"/>
      <c r="B551" s="123" t="s">
        <v>76</v>
      </c>
      <c r="C551" s="124" t="str">
        <f>IF(OR(C549&gt;C550,C549&lt;-C550),$A$1,$A$2)</f>
        <v>don't reject H0</v>
      </c>
      <c r="D551" s="125"/>
      <c r="E551" s="92"/>
      <c r="F551" s="92"/>
      <c r="G551" s="92"/>
      <c r="H551" s="92"/>
      <c r="I551" s="92"/>
      <c r="J551" s="92"/>
      <c r="K551" s="92"/>
    </row>
    <row r="552" spans="1:11" s="93" customFormat="1" ht="12" customHeight="1">
      <c r="A552" s="94"/>
      <c r="B552" s="92"/>
      <c r="C552" s="98"/>
      <c r="D552" s="92"/>
      <c r="E552" s="92"/>
      <c r="F552" s="92"/>
      <c r="G552" s="92"/>
      <c r="H552" s="92"/>
      <c r="I552" s="92"/>
      <c r="J552" s="92"/>
      <c r="K552" s="92"/>
    </row>
    <row r="553" spans="1:11" s="93" customFormat="1" ht="12" customHeight="1">
      <c r="A553" s="94" t="s">
        <v>81</v>
      </c>
      <c r="B553" s="91" t="s">
        <v>187</v>
      </c>
      <c r="C553" s="92"/>
      <c r="D553" s="92"/>
      <c r="E553" s="92"/>
      <c r="F553" s="92"/>
      <c r="G553" s="92"/>
      <c r="H553" s="92"/>
      <c r="I553" s="92"/>
      <c r="J553" s="92"/>
      <c r="K553" s="92"/>
    </row>
    <row r="554" spans="1:11" s="93" customFormat="1" ht="12" customHeight="1">
      <c r="A554" s="94"/>
      <c r="B554" s="99" t="s">
        <v>154</v>
      </c>
      <c r="C554" s="103">
        <v>0.95</v>
      </c>
      <c r="D554" s="103">
        <v>0.95</v>
      </c>
      <c r="E554" s="101"/>
      <c r="F554" s="92"/>
      <c r="G554" s="92"/>
      <c r="H554" s="92"/>
      <c r="I554" s="92"/>
      <c r="J554" s="92"/>
      <c r="K554" s="92"/>
    </row>
    <row r="555" spans="1:11" s="93" customFormat="1" ht="12" customHeight="1">
      <c r="A555" s="94"/>
      <c r="B555" s="102" t="s">
        <v>188</v>
      </c>
      <c r="C555" s="100">
        <f>C513/C514</f>
        <v>2.9666666666666686</v>
      </c>
      <c r="D555" s="119" t="s">
        <v>196</v>
      </c>
      <c r="E555" s="101"/>
      <c r="F555" s="92"/>
      <c r="G555" s="92"/>
      <c r="H555" s="92"/>
      <c r="I555" s="92"/>
      <c r="J555" s="92"/>
      <c r="K555" s="92"/>
    </row>
    <row r="556" spans="1:11" s="93" customFormat="1" ht="12" customHeight="1">
      <c r="A556" s="94"/>
      <c r="B556" s="102" t="s">
        <v>179</v>
      </c>
      <c r="C556" s="100">
        <f>SQRT(C555/C511)</f>
        <v>0.7031674369909664</v>
      </c>
      <c r="D556" s="119" t="s">
        <v>196</v>
      </c>
      <c r="E556" s="92"/>
      <c r="F556" s="92"/>
      <c r="G556" s="92"/>
      <c r="H556" s="92"/>
      <c r="I556" s="92"/>
      <c r="J556" s="92"/>
      <c r="K556" s="92"/>
    </row>
    <row r="557" spans="1:11" s="93" customFormat="1" ht="12" customHeight="1" thickBot="1">
      <c r="A557" s="94"/>
      <c r="B557" s="99" t="s">
        <v>29</v>
      </c>
      <c r="C557" s="100">
        <f>TINV(1-C554,C514)</f>
        <v>2.570581835636315</v>
      </c>
      <c r="D557" s="119" t="s">
        <v>196</v>
      </c>
      <c r="E557" s="92"/>
      <c r="F557" s="92"/>
      <c r="G557" s="92"/>
      <c r="H557" s="92"/>
      <c r="I557" s="92"/>
      <c r="J557" s="92"/>
      <c r="K557" s="92"/>
    </row>
    <row r="558" spans="1:11" s="93" customFormat="1" ht="12" customHeight="1" thickBot="1">
      <c r="A558" s="94"/>
      <c r="B558" s="104" t="s">
        <v>30</v>
      </c>
      <c r="C558" s="105">
        <f t="shared" ref="C558" si="45">C556*C557</f>
        <v>1.8075494409399213</v>
      </c>
      <c r="D558" s="126" t="s">
        <v>196</v>
      </c>
      <c r="E558" s="127"/>
      <c r="F558" s="92"/>
      <c r="G558" s="92"/>
      <c r="H558" s="92"/>
      <c r="I558" s="92"/>
      <c r="J558" s="92"/>
      <c r="K558" s="92"/>
    </row>
    <row r="559" spans="1:11" s="93" customFormat="1" ht="12" customHeight="1">
      <c r="A559" s="94"/>
      <c r="B559" s="99" t="s">
        <v>167</v>
      </c>
      <c r="C559" s="100">
        <f>C512+C558</f>
        <v>6.9742161076065887</v>
      </c>
      <c r="D559" s="119" t="s">
        <v>196</v>
      </c>
      <c r="E559" s="92"/>
      <c r="F559" s="92"/>
      <c r="G559" s="92"/>
      <c r="H559" s="92"/>
      <c r="I559" s="92"/>
      <c r="J559" s="92"/>
      <c r="K559" s="92"/>
    </row>
    <row r="560" spans="1:11" s="93" customFormat="1" ht="12" customHeight="1">
      <c r="A560" s="94"/>
      <c r="B560" s="99" t="s">
        <v>168</v>
      </c>
      <c r="C560" s="100">
        <f>C512-C558</f>
        <v>3.3591172257267456</v>
      </c>
      <c r="D560" s="119" t="s">
        <v>196</v>
      </c>
      <c r="E560" s="92"/>
      <c r="F560" s="92"/>
      <c r="G560" s="92"/>
      <c r="H560" s="92"/>
      <c r="I560" s="92"/>
      <c r="J560" s="92"/>
      <c r="K560" s="92"/>
    </row>
    <row r="561" spans="1:11" ht="12" customHeight="1"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2" customHeight="1">
      <c r="A562" s="90" t="s">
        <v>111</v>
      </c>
      <c r="B562" s="92"/>
      <c r="C562" s="92"/>
      <c r="D562" s="92"/>
      <c r="E562" s="92"/>
      <c r="F562" s="92"/>
      <c r="G562" s="92"/>
      <c r="H562" s="92"/>
      <c r="I562" s="92"/>
      <c r="J562" s="9"/>
      <c r="K562" s="9"/>
    </row>
    <row r="563" spans="1:11" ht="12" customHeight="1">
      <c r="A563" s="93"/>
      <c r="B563" s="91" t="s">
        <v>112</v>
      </c>
      <c r="C563" s="244" t="s">
        <v>197</v>
      </c>
      <c r="D563" s="244"/>
      <c r="E563" s="92"/>
      <c r="F563" s="92"/>
      <c r="G563" s="92"/>
      <c r="H563" s="92"/>
      <c r="I563" s="92"/>
      <c r="J563" s="9"/>
      <c r="K563" s="9"/>
    </row>
    <row r="564" spans="1:11" ht="12" customHeight="1">
      <c r="A564" s="94"/>
      <c r="B564" s="86"/>
      <c r="C564" s="86" t="s">
        <v>101</v>
      </c>
      <c r="D564" s="86" t="s">
        <v>109</v>
      </c>
      <c r="E564" s="92"/>
      <c r="F564" s="92"/>
      <c r="G564" s="92"/>
      <c r="H564" s="92"/>
      <c r="I564" s="92"/>
      <c r="J564" s="9"/>
      <c r="K564" s="9"/>
    </row>
    <row r="565" spans="1:11" ht="12" customHeight="1">
      <c r="A565" s="94"/>
      <c r="B565" s="95"/>
      <c r="C565" s="87">
        <v>5</v>
      </c>
      <c r="D565" s="87">
        <v>1</v>
      </c>
      <c r="E565" s="92"/>
      <c r="F565" s="92"/>
      <c r="G565" s="92"/>
      <c r="H565" s="92"/>
      <c r="I565" s="92"/>
      <c r="J565" s="9"/>
      <c r="K565" s="9"/>
    </row>
    <row r="566" spans="1:11" ht="12" customHeight="1">
      <c r="A566" s="94"/>
      <c r="B566" s="95"/>
      <c r="C566" s="87">
        <v>4</v>
      </c>
      <c r="D566" s="88"/>
      <c r="E566" s="92"/>
      <c r="F566" s="92"/>
      <c r="G566" s="92"/>
      <c r="H566" s="92"/>
      <c r="I566" s="92"/>
      <c r="J566" s="9"/>
      <c r="K566" s="9"/>
    </row>
    <row r="567" spans="1:11" ht="12" customHeight="1">
      <c r="A567" s="94"/>
      <c r="B567" s="95"/>
      <c r="C567" s="88">
        <v>5</v>
      </c>
      <c r="D567" s="88"/>
      <c r="E567" s="92"/>
      <c r="F567" s="92"/>
      <c r="G567" s="92"/>
      <c r="H567" s="92"/>
      <c r="I567" s="92"/>
      <c r="J567" s="9"/>
      <c r="K567" s="9"/>
    </row>
    <row r="568" spans="1:11" ht="12" customHeight="1">
      <c r="A568" s="94"/>
      <c r="B568" s="96" t="s">
        <v>171</v>
      </c>
      <c r="C568" s="130">
        <f>SUM(C565:C567)</f>
        <v>14</v>
      </c>
      <c r="D568" s="130">
        <f>SUM(D565:D567)</f>
        <v>1</v>
      </c>
      <c r="E568" s="128"/>
      <c r="F568" s="92"/>
      <c r="G568" s="92"/>
      <c r="H568" s="92"/>
      <c r="I568" s="92"/>
      <c r="J568" s="9"/>
      <c r="K568" s="9"/>
    </row>
    <row r="569" spans="1:11" ht="12" customHeight="1">
      <c r="A569" s="94"/>
      <c r="B569" s="99" t="s">
        <v>172</v>
      </c>
      <c r="C569" s="130">
        <f>COUNT(C565:C567)</f>
        <v>3</v>
      </c>
      <c r="D569" s="130">
        <f>COUNT(D565:D567)</f>
        <v>1</v>
      </c>
      <c r="E569" s="103"/>
      <c r="F569" s="92"/>
      <c r="G569" s="92"/>
      <c r="H569" s="92"/>
      <c r="I569" s="92"/>
      <c r="J569" s="9"/>
      <c r="K569" s="9"/>
    </row>
    <row r="570" spans="1:11" ht="12" customHeight="1">
      <c r="A570" s="94"/>
      <c r="B570" s="99" t="s">
        <v>173</v>
      </c>
      <c r="C570" s="131">
        <f t="shared" ref="C570" si="46">C568/C569</f>
        <v>4.666666666666667</v>
      </c>
      <c r="D570" s="131">
        <f t="shared" ref="D570" si="47">D568/D569</f>
        <v>1</v>
      </c>
      <c r="E570" s="132"/>
      <c r="F570" s="92"/>
      <c r="G570" s="92"/>
      <c r="H570" s="92"/>
      <c r="I570" s="92"/>
      <c r="J570" s="9"/>
      <c r="K570" s="9"/>
    </row>
    <row r="571" spans="1:11" ht="12" customHeight="1">
      <c r="A571" s="94"/>
      <c r="B571" s="99" t="s">
        <v>174</v>
      </c>
      <c r="C571" s="131">
        <f>SUMSQ(C565:C567)-C568^2/C569</f>
        <v>0.6666666666666714</v>
      </c>
      <c r="D571" s="131">
        <f>SUMSQ(D565:D567)-D568^2/D569</f>
        <v>0</v>
      </c>
      <c r="E571" s="132"/>
      <c r="F571" s="92"/>
      <c r="G571" s="92"/>
      <c r="H571" s="92"/>
      <c r="I571" s="92"/>
      <c r="J571" s="9"/>
      <c r="K571" s="9"/>
    </row>
    <row r="572" spans="1:11" ht="12" customHeight="1">
      <c r="A572" s="94"/>
      <c r="B572" s="99" t="s">
        <v>175</v>
      </c>
      <c r="C572" s="130">
        <f t="shared" ref="C572" si="48">C569-1</f>
        <v>2</v>
      </c>
      <c r="D572" s="130">
        <f t="shared" ref="D572" si="49">D569-1</f>
        <v>0</v>
      </c>
      <c r="E572" s="132"/>
      <c r="F572" s="92"/>
      <c r="G572" s="92"/>
      <c r="H572" s="92"/>
      <c r="I572" s="92"/>
      <c r="J572" s="9"/>
      <c r="K572" s="9"/>
    </row>
    <row r="573" spans="1:11" ht="12" customHeight="1">
      <c r="A573" s="94"/>
      <c r="B573" s="102" t="s">
        <v>176</v>
      </c>
      <c r="C573" s="131">
        <f t="shared" ref="C573" si="50">C571/C572</f>
        <v>0.3333333333333357</v>
      </c>
      <c r="D573" s="131" t="s">
        <v>199</v>
      </c>
      <c r="E573" s="132"/>
      <c r="F573" s="92"/>
      <c r="G573" s="92"/>
      <c r="H573" s="92"/>
      <c r="I573" s="92"/>
      <c r="J573" s="9"/>
      <c r="K573" s="9"/>
    </row>
    <row r="574" spans="1:11" ht="12" customHeight="1">
      <c r="A574" s="94"/>
      <c r="B574" s="102" t="s">
        <v>189</v>
      </c>
      <c r="C574" s="245">
        <f>D570-C570</f>
        <v>-3.666666666666667</v>
      </c>
      <c r="D574" s="245"/>
      <c r="E574" s="132"/>
      <c r="F574" s="92"/>
      <c r="G574" s="92"/>
      <c r="H574" s="92"/>
      <c r="I574" s="92"/>
      <c r="J574" s="9"/>
      <c r="K574" s="9"/>
    </row>
    <row r="575" spans="1:11" ht="12" customHeight="1">
      <c r="A575" s="94"/>
      <c r="B575" s="102" t="s">
        <v>156</v>
      </c>
      <c r="C575" s="245">
        <f>C571+D571</f>
        <v>0.6666666666666714</v>
      </c>
      <c r="D575" s="245"/>
      <c r="E575" s="92"/>
      <c r="F575" s="92"/>
      <c r="G575" s="92"/>
      <c r="H575" s="92"/>
      <c r="I575" s="92"/>
      <c r="J575" s="9"/>
      <c r="K575" s="9"/>
    </row>
    <row r="576" spans="1:11" ht="12" customHeight="1">
      <c r="A576" s="94"/>
      <c r="B576" s="102" t="s">
        <v>157</v>
      </c>
      <c r="C576" s="243">
        <f>C572+D572</f>
        <v>2</v>
      </c>
      <c r="D576" s="243"/>
      <c r="E576" s="92"/>
      <c r="F576" s="92"/>
      <c r="G576" s="92"/>
      <c r="H576" s="92"/>
      <c r="I576" s="92"/>
      <c r="J576" s="9"/>
      <c r="K576" s="9"/>
    </row>
    <row r="577" spans="1:11" ht="12" customHeight="1">
      <c r="A577" s="94"/>
      <c r="B577" s="102" t="s">
        <v>178</v>
      </c>
      <c r="C577" s="242">
        <f>C575/C576</f>
        <v>0.3333333333333357</v>
      </c>
      <c r="D577" s="242"/>
      <c r="E577" s="92"/>
      <c r="F577" s="92"/>
      <c r="G577" s="92"/>
      <c r="H577" s="92"/>
      <c r="I577" s="92"/>
      <c r="J577" s="9"/>
      <c r="K577" s="9"/>
    </row>
    <row r="578" spans="1:11" ht="12" customHeight="1">
      <c r="A578" s="94"/>
      <c r="B578" s="92"/>
      <c r="C578" s="130"/>
      <c r="D578" s="130"/>
      <c r="E578" s="92"/>
      <c r="F578" s="92"/>
      <c r="G578" s="92"/>
      <c r="H578" s="92"/>
      <c r="I578" s="92"/>
      <c r="J578" s="9"/>
      <c r="K578" s="9"/>
    </row>
    <row r="579" spans="1:11" ht="12" customHeight="1">
      <c r="A579" s="94"/>
      <c r="B579" s="91" t="s">
        <v>51</v>
      </c>
      <c r="C579" s="92"/>
      <c r="D579" s="92"/>
      <c r="E579" s="92"/>
      <c r="F579" s="92"/>
      <c r="G579" s="92"/>
      <c r="H579" s="92"/>
      <c r="I579" s="92"/>
      <c r="J579" s="9"/>
      <c r="K579" s="9"/>
    </row>
    <row r="580" spans="1:11" ht="12" customHeight="1">
      <c r="A580" s="94"/>
      <c r="B580" s="99" t="s">
        <v>8</v>
      </c>
      <c r="C580" s="103">
        <v>0.95</v>
      </c>
      <c r="D580" s="103">
        <v>0.95</v>
      </c>
      <c r="E580" s="92"/>
      <c r="F580" s="92"/>
      <c r="G580" s="92"/>
      <c r="H580" s="92"/>
      <c r="I580" s="92"/>
      <c r="J580" s="9"/>
      <c r="K580" s="9"/>
    </row>
    <row r="581" spans="1:11" ht="12" customHeight="1">
      <c r="B581" s="102" t="s">
        <v>179</v>
      </c>
      <c r="C581" s="132">
        <f>SQRT(C577/C569)</f>
        <v>0.33333333333333454</v>
      </c>
      <c r="D581" s="132">
        <f>SQRT(C577/D569)</f>
        <v>0.57735026918962784</v>
      </c>
      <c r="E581" s="62"/>
      <c r="F581" s="62"/>
      <c r="G581" s="9"/>
      <c r="H581" s="9"/>
      <c r="I581" s="9"/>
      <c r="J581" s="9"/>
      <c r="K581" s="9"/>
    </row>
    <row r="582" spans="1:11" ht="12" customHeight="1" thickBot="1">
      <c r="B582" s="99" t="s">
        <v>158</v>
      </c>
      <c r="C582" s="132">
        <f>TINV(1-C580,C576)</f>
        <v>4.3026527297494619</v>
      </c>
      <c r="D582" s="132">
        <f>TINV(1-D580,C576)</f>
        <v>4.3026527297494619</v>
      </c>
      <c r="E582" s="62"/>
      <c r="F582" s="62"/>
    </row>
    <row r="583" spans="1:11" ht="12" customHeight="1" thickBot="1">
      <c r="B583" s="104" t="s">
        <v>159</v>
      </c>
      <c r="C583" s="105">
        <f t="shared" ref="C583:D583" si="51">C581*C582</f>
        <v>1.4342175765831591</v>
      </c>
      <c r="D583" s="106">
        <f t="shared" si="51"/>
        <v>2.4841377117503387</v>
      </c>
      <c r="E583" s="62"/>
      <c r="F583" s="62"/>
    </row>
    <row r="584" spans="1:11" ht="12" customHeight="1">
      <c r="B584" s="99" t="s">
        <v>160</v>
      </c>
      <c r="C584" s="132">
        <f t="shared" ref="C584:D584" si="52">C570+C583</f>
        <v>6.1008842432498263</v>
      </c>
      <c r="D584" s="132">
        <f t="shared" si="52"/>
        <v>3.4841377117503387</v>
      </c>
      <c r="E584" s="62"/>
      <c r="F584" s="62"/>
    </row>
    <row r="585" spans="1:11" ht="12" customHeight="1">
      <c r="B585" s="99" t="s">
        <v>161</v>
      </c>
      <c r="C585" s="132">
        <f t="shared" ref="C585:D585" si="53">C570-C583</f>
        <v>3.2324490900835077</v>
      </c>
      <c r="D585" s="132">
        <f t="shared" si="53"/>
        <v>-1.4841377117503387</v>
      </c>
      <c r="E585" s="62"/>
      <c r="F585" s="62"/>
    </row>
    <row r="586" spans="1:11" ht="12" customHeight="1">
      <c r="B586" s="92"/>
      <c r="C586" s="92"/>
      <c r="D586" s="92"/>
      <c r="E586" s="62"/>
      <c r="F586" s="62"/>
    </row>
    <row r="587" spans="1:11" ht="12" customHeight="1">
      <c r="B587" s="91" t="s">
        <v>162</v>
      </c>
      <c r="C587" s="92"/>
      <c r="D587" s="92"/>
      <c r="E587" s="62"/>
      <c r="F587" s="62"/>
    </row>
    <row r="588" spans="1:11" ht="12" customHeight="1">
      <c r="B588" s="99" t="s">
        <v>8</v>
      </c>
      <c r="C588" s="103">
        <v>0.95</v>
      </c>
      <c r="D588" s="92"/>
      <c r="E588" s="62"/>
      <c r="F588" s="62"/>
    </row>
    <row r="589" spans="1:11" ht="12" customHeight="1">
      <c r="B589" s="102" t="s">
        <v>190</v>
      </c>
      <c r="C589" s="132">
        <f>SQRT(C577/C569+C577/D569)</f>
        <v>0.66666666666666907</v>
      </c>
      <c r="D589" s="92"/>
      <c r="E589" s="62"/>
      <c r="F589" s="62"/>
    </row>
    <row r="590" spans="1:11" ht="12" customHeight="1" thickBot="1">
      <c r="B590" s="99" t="s">
        <v>158</v>
      </c>
      <c r="C590" s="132">
        <f>TINV(1-C588,C576)</f>
        <v>4.3026527297494619</v>
      </c>
      <c r="D590" s="92"/>
      <c r="E590" s="62"/>
      <c r="F590" s="62"/>
    </row>
    <row r="591" spans="1:11" ht="12" customHeight="1" thickBot="1">
      <c r="B591" s="104" t="s">
        <v>159</v>
      </c>
      <c r="C591" s="106">
        <f t="shared" ref="C591" si="54">C589*C590</f>
        <v>2.8684351531663181</v>
      </c>
      <c r="D591" s="92"/>
      <c r="E591" s="62"/>
      <c r="F591" s="62"/>
    </row>
    <row r="592" spans="1:11" ht="12" customHeight="1">
      <c r="B592" s="99" t="s">
        <v>160</v>
      </c>
      <c r="C592" s="132">
        <f>C574+C591</f>
        <v>-0.79823151350034882</v>
      </c>
      <c r="D592" s="92"/>
      <c r="E592" s="62"/>
      <c r="F592" s="62"/>
    </row>
    <row r="593" spans="2:6" ht="12" customHeight="1">
      <c r="B593" s="99" t="s">
        <v>161</v>
      </c>
      <c r="C593" s="132">
        <f>C574-C591</f>
        <v>-6.5351018198329847</v>
      </c>
      <c r="D593" s="92"/>
      <c r="E593" s="62"/>
      <c r="F593" s="62"/>
    </row>
    <row r="594" spans="2:6" ht="12" customHeight="1" thickBot="1">
      <c r="B594" s="92"/>
      <c r="C594" s="98"/>
      <c r="D594" s="92"/>
      <c r="E594" s="62"/>
      <c r="F594" s="62"/>
    </row>
    <row r="595" spans="2:6" ht="12" customHeight="1">
      <c r="B595" s="107" t="s">
        <v>26</v>
      </c>
      <c r="C595" s="108"/>
      <c r="D595" s="109"/>
      <c r="E595" s="62"/>
      <c r="F595" s="62"/>
    </row>
    <row r="596" spans="2:6" ht="12" customHeight="1">
      <c r="B596" s="110" t="s">
        <v>191</v>
      </c>
      <c r="C596" s="111">
        <v>0</v>
      </c>
      <c r="D596" s="112"/>
      <c r="E596" s="62"/>
      <c r="F596" s="62"/>
    </row>
    <row r="597" spans="2:6" ht="12" customHeight="1">
      <c r="B597" s="110" t="s">
        <v>192</v>
      </c>
      <c r="C597" s="111">
        <v>0</v>
      </c>
      <c r="D597" s="112"/>
      <c r="E597" s="62"/>
      <c r="F597" s="62"/>
    </row>
    <row r="598" spans="2:6" ht="12" customHeight="1">
      <c r="B598" s="110"/>
      <c r="C598" s="111"/>
      <c r="D598" s="112"/>
      <c r="E598" s="62"/>
      <c r="F598" s="62"/>
    </row>
    <row r="599" spans="2:6" ht="12" customHeight="1">
      <c r="B599" s="113" t="s">
        <v>183</v>
      </c>
      <c r="C599" s="114">
        <v>0.05</v>
      </c>
      <c r="D599" s="112"/>
      <c r="E599" s="62"/>
      <c r="F599" s="62"/>
    </row>
    <row r="600" spans="2:6" ht="12" customHeight="1">
      <c r="B600" s="115"/>
      <c r="C600" s="102"/>
      <c r="D600" s="112"/>
      <c r="E600" s="62"/>
      <c r="F600" s="62"/>
    </row>
    <row r="601" spans="2:6" ht="12" customHeight="1">
      <c r="B601" s="116" t="s">
        <v>193</v>
      </c>
      <c r="C601" s="117"/>
      <c r="D601" s="112"/>
      <c r="E601" s="62"/>
      <c r="F601" s="62"/>
    </row>
    <row r="602" spans="2:6" ht="12" customHeight="1">
      <c r="B602" s="118"/>
      <c r="C602" s="92"/>
      <c r="D602" s="112"/>
      <c r="E602" s="62"/>
      <c r="F602" s="62"/>
    </row>
    <row r="603" spans="2:6" ht="12" customHeight="1">
      <c r="B603" s="116" t="s">
        <v>185</v>
      </c>
      <c r="C603" s="119"/>
      <c r="D603" s="112"/>
      <c r="E603" s="62"/>
      <c r="F603" s="62"/>
    </row>
    <row r="604" spans="2:6" ht="12" customHeight="1">
      <c r="B604" s="120" t="s">
        <v>194</v>
      </c>
      <c r="C604" s="111">
        <v>0</v>
      </c>
      <c r="D604" s="112"/>
      <c r="E604" s="62"/>
      <c r="F604" s="62"/>
    </row>
    <row r="605" spans="2:6" ht="12" customHeight="1">
      <c r="B605" s="121" t="s">
        <v>190</v>
      </c>
      <c r="C605" s="119">
        <f>SQRT(C577/C569+C577/D569)</f>
        <v>0.66666666666666907</v>
      </c>
      <c r="D605" s="112"/>
      <c r="E605" s="62"/>
      <c r="F605" s="62"/>
    </row>
    <row r="606" spans="2:6" ht="12" customHeight="1">
      <c r="B606" s="118"/>
      <c r="C606" s="92"/>
      <c r="D606" s="112"/>
      <c r="E606" s="62"/>
      <c r="F606" s="62"/>
    </row>
    <row r="607" spans="2:6" ht="12" customHeight="1">
      <c r="B607" s="110" t="s">
        <v>6</v>
      </c>
      <c r="C607" s="119">
        <f>(C574-C604)/C605</f>
        <v>-5.4999999999999805</v>
      </c>
      <c r="D607" s="112"/>
      <c r="E607" s="62"/>
      <c r="F607" s="62"/>
    </row>
    <row r="608" spans="2:6" ht="12" customHeight="1">
      <c r="B608" s="122" t="s">
        <v>146</v>
      </c>
      <c r="C608" s="119">
        <f>TINV(C599,C576)</f>
        <v>4.3026527297494637</v>
      </c>
      <c r="D608" s="112"/>
      <c r="E608" s="62"/>
      <c r="F608" s="62"/>
    </row>
    <row r="609" spans="2:6" ht="12" customHeight="1" thickBot="1">
      <c r="B609" s="123" t="s">
        <v>28</v>
      </c>
      <c r="C609" s="124" t="str">
        <f>IF(OR(C607&gt;C608,C607&lt;-C608),$A$1,$A$2)</f>
        <v>reject H0</v>
      </c>
      <c r="D609" s="125"/>
      <c r="E609" s="62"/>
      <c r="F609" s="62"/>
    </row>
    <row r="610" spans="2:6" ht="12" customHeight="1">
      <c r="B610" s="92"/>
      <c r="C610" s="98"/>
      <c r="D610" s="92"/>
      <c r="E610" s="62"/>
      <c r="F610" s="62"/>
    </row>
    <row r="611" spans="2:6" ht="12" customHeight="1">
      <c r="B611" s="91" t="s">
        <v>187</v>
      </c>
      <c r="C611" s="92"/>
      <c r="D611" s="92"/>
      <c r="E611" s="62"/>
      <c r="F611" s="62"/>
    </row>
    <row r="612" spans="2:6" ht="12" customHeight="1">
      <c r="B612" s="99" t="s">
        <v>136</v>
      </c>
      <c r="C612" s="103">
        <v>0.95</v>
      </c>
      <c r="D612" s="103">
        <v>0.95</v>
      </c>
      <c r="E612" s="62"/>
      <c r="F612" s="62"/>
    </row>
    <row r="613" spans="2:6" ht="12" customHeight="1">
      <c r="B613" s="102" t="s">
        <v>188</v>
      </c>
      <c r="C613" s="132">
        <f>C571/C572</f>
        <v>0.3333333333333357</v>
      </c>
      <c r="D613" s="131" t="s">
        <v>199</v>
      </c>
      <c r="E613" s="62"/>
      <c r="F613" s="62"/>
    </row>
    <row r="614" spans="2:6" ht="12" customHeight="1">
      <c r="B614" s="102" t="s">
        <v>179</v>
      </c>
      <c r="C614" s="132">
        <f>SQRT(C613/C569)</f>
        <v>0.33333333333333454</v>
      </c>
      <c r="D614" s="131" t="s">
        <v>199</v>
      </c>
      <c r="E614" s="62"/>
      <c r="F614" s="62"/>
    </row>
    <row r="615" spans="2:6" ht="12" customHeight="1" thickBot="1">
      <c r="B615" s="99" t="s">
        <v>137</v>
      </c>
      <c r="C615" s="132">
        <f>TINV(1-C612,C572)</f>
        <v>4.3026527297494619</v>
      </c>
      <c r="D615" s="131" t="s">
        <v>199</v>
      </c>
      <c r="E615" s="62"/>
      <c r="F615" s="62"/>
    </row>
    <row r="616" spans="2:6" ht="12" customHeight="1" thickBot="1">
      <c r="B616" s="104" t="s">
        <v>138</v>
      </c>
      <c r="C616" s="105">
        <f t="shared" ref="C616" si="55">C614*C615</f>
        <v>1.4342175765831591</v>
      </c>
      <c r="D616" s="140" t="s">
        <v>199</v>
      </c>
      <c r="E616" s="62"/>
      <c r="F616" s="62"/>
    </row>
    <row r="617" spans="2:6" ht="12" customHeight="1">
      <c r="B617" s="99" t="s">
        <v>160</v>
      </c>
      <c r="C617" s="132">
        <f>C570+C616</f>
        <v>6.1008842432498263</v>
      </c>
      <c r="D617" s="131" t="s">
        <v>199</v>
      </c>
      <c r="E617" s="62"/>
      <c r="F617" s="62"/>
    </row>
    <row r="618" spans="2:6" ht="12" customHeight="1">
      <c r="B618" s="99" t="s">
        <v>161</v>
      </c>
      <c r="C618" s="132">
        <f>C570-C616</f>
        <v>3.2324490900835077</v>
      </c>
      <c r="D618" s="131" t="s">
        <v>199</v>
      </c>
      <c r="E618" s="62"/>
      <c r="F618" s="62"/>
    </row>
    <row r="619" spans="2:6" ht="12" customHeight="1">
      <c r="B619" s="62"/>
      <c r="C619" s="62"/>
      <c r="D619" s="62"/>
      <c r="E619" s="62"/>
      <c r="F619" s="62"/>
    </row>
    <row r="620" spans="2:6" ht="12" customHeight="1">
      <c r="B620" s="62"/>
      <c r="C620" s="62"/>
      <c r="D620" s="62"/>
      <c r="E620" s="62"/>
      <c r="F620" s="62"/>
    </row>
    <row r="621" spans="2:6" ht="12" customHeight="1">
      <c r="B621" s="62"/>
      <c r="C621" s="62"/>
      <c r="D621" s="62"/>
      <c r="E621" s="62"/>
      <c r="F621" s="62"/>
    </row>
    <row r="622" spans="2:6" ht="12" customHeight="1">
      <c r="B622" s="62"/>
      <c r="C622" s="62"/>
      <c r="D622" s="62"/>
      <c r="E622" s="62"/>
      <c r="F622" s="62"/>
    </row>
    <row r="623" spans="2:6" ht="12" customHeight="1">
      <c r="B623" s="62"/>
      <c r="C623" s="62"/>
      <c r="D623" s="62"/>
      <c r="E623" s="62"/>
      <c r="F623" s="62"/>
    </row>
    <row r="624" spans="2:6" ht="12" customHeight="1">
      <c r="B624" s="62"/>
      <c r="C624" s="62"/>
      <c r="D624" s="62"/>
      <c r="E624" s="62"/>
      <c r="F624" s="62"/>
    </row>
    <row r="625" spans="2:6" ht="12" customHeight="1">
      <c r="B625" s="62"/>
      <c r="C625" s="62"/>
      <c r="D625" s="62"/>
      <c r="E625" s="62"/>
      <c r="F625" s="62"/>
    </row>
    <row r="626" spans="2:6" ht="12" customHeight="1">
      <c r="B626" s="62"/>
      <c r="C626" s="62"/>
      <c r="D626" s="62"/>
      <c r="E626" s="62"/>
      <c r="F626" s="62"/>
    </row>
    <row r="627" spans="2:6" ht="12" customHeight="1">
      <c r="B627" s="62"/>
      <c r="C627" s="62"/>
      <c r="D627" s="62"/>
      <c r="E627" s="62"/>
      <c r="F627" s="62"/>
    </row>
    <row r="628" spans="2:6" ht="12" customHeight="1">
      <c r="B628" s="62"/>
      <c r="C628" s="62"/>
      <c r="D628" s="62"/>
      <c r="E628" s="62"/>
      <c r="F628" s="62"/>
    </row>
    <row r="629" spans="2:6" ht="12" customHeight="1">
      <c r="B629" s="62"/>
      <c r="C629" s="62"/>
      <c r="D629" s="62"/>
      <c r="E629" s="62"/>
      <c r="F629" s="62"/>
    </row>
    <row r="630" spans="2:6" ht="12" customHeight="1">
      <c r="B630" s="62"/>
      <c r="C630" s="62"/>
      <c r="D630" s="62"/>
      <c r="E630" s="62"/>
      <c r="F630" s="62"/>
    </row>
    <row r="631" spans="2:6" ht="12" customHeight="1">
      <c r="B631" s="62"/>
      <c r="C631" s="62"/>
      <c r="D631" s="62"/>
      <c r="E631" s="62"/>
      <c r="F631" s="62"/>
    </row>
    <row r="632" spans="2:6" ht="12" customHeight="1">
      <c r="B632" s="62"/>
      <c r="C632" s="62"/>
      <c r="D632" s="62"/>
      <c r="E632" s="62"/>
      <c r="F632" s="62"/>
    </row>
    <row r="633" spans="2:6" ht="12" customHeight="1">
      <c r="B633" s="62"/>
      <c r="C633" s="62"/>
      <c r="D633" s="62"/>
      <c r="E633" s="62"/>
      <c r="F633" s="62"/>
    </row>
  </sheetData>
  <mergeCells count="36">
    <mergeCell ref="C330:D330"/>
    <mergeCell ref="C331:D331"/>
    <mergeCell ref="C332:D332"/>
    <mergeCell ref="C333:D333"/>
    <mergeCell ref="C576:D576"/>
    <mergeCell ref="C395:D395"/>
    <mergeCell ref="C396:D396"/>
    <mergeCell ref="C455:D455"/>
    <mergeCell ref="C456:D456"/>
    <mergeCell ref="C457:D457"/>
    <mergeCell ref="C393:D393"/>
    <mergeCell ref="C394:D394"/>
    <mergeCell ref="C577:D577"/>
    <mergeCell ref="C458:D458"/>
    <mergeCell ref="C516:D516"/>
    <mergeCell ref="C517:D517"/>
    <mergeCell ref="C518:D518"/>
    <mergeCell ref="C519:D519"/>
    <mergeCell ref="C563:D563"/>
    <mergeCell ref="C574:D574"/>
    <mergeCell ref="C575:D575"/>
    <mergeCell ref="B3:D3"/>
    <mergeCell ref="F3:H3"/>
    <mergeCell ref="J3:L3"/>
    <mergeCell ref="C273:D273"/>
    <mergeCell ref="C149:D149"/>
    <mergeCell ref="C150:D150"/>
    <mergeCell ref="C151:D151"/>
    <mergeCell ref="C152:D152"/>
    <mergeCell ref="C210:D210"/>
    <mergeCell ref="C211:D211"/>
    <mergeCell ref="C212:D212"/>
    <mergeCell ref="C213:D213"/>
    <mergeCell ref="C270:D270"/>
    <mergeCell ref="C271:D271"/>
    <mergeCell ref="C272:D272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10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2017-03-31T14:25:13Z</dcterms:modified>
</cp:coreProperties>
</file>