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0" yWindow="0" windowWidth="25600" windowHeight="16060" tabRatio="500"/>
  </bookViews>
  <sheets>
    <sheet name="Subjects as Random Effect" sheetId="3" r:id="rId1"/>
    <sheet name="Subjects as Fixed Effect" sheetId="4" r:id="rId2"/>
    <sheet name="1cell" sheetId="5" r:id="rId3"/>
    <sheet name="3 cell" sheetId="6" r:id="rId4"/>
  </sheets>
  <definedNames>
    <definedName name="CALCULATIONS_ANOVA">'Subjects as Random Effect'!$B$39</definedName>
    <definedName name="_xlnm.Print_Area" localSheetId="2">'1cell'!$A$1:$I$20</definedName>
    <definedName name="_xlnm.Print_Area" localSheetId="3">'3 cell'!$A$1:$O$37</definedName>
    <definedName name="_xlnm.Print_Area" localSheetId="1">'Subjects as Fixed Effect'!$B$1:$V$63</definedName>
    <definedName name="Verdana">"TextBox 1"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" l="1"/>
  <c r="C17" i="3"/>
  <c r="C21" i="3"/>
  <c r="C25" i="3"/>
  <c r="C29" i="3"/>
  <c r="C33" i="3"/>
  <c r="C36" i="3"/>
  <c r="C13" i="4"/>
  <c r="C17" i="4"/>
  <c r="C21" i="4"/>
  <c r="C25" i="4"/>
  <c r="C29" i="4"/>
  <c r="C33" i="4"/>
  <c r="C36" i="4"/>
  <c r="L33" i="3"/>
  <c r="M33" i="3"/>
  <c r="N33" i="3"/>
  <c r="L29" i="3"/>
  <c r="M29" i="3"/>
  <c r="N29" i="3"/>
  <c r="L25" i="3"/>
  <c r="M25" i="3"/>
  <c r="N25" i="3"/>
  <c r="L21" i="3"/>
  <c r="M21" i="3"/>
  <c r="N21" i="3"/>
  <c r="L17" i="3"/>
  <c r="M17" i="3"/>
  <c r="N17" i="3"/>
  <c r="L13" i="3"/>
  <c r="M13" i="3"/>
  <c r="N13" i="3"/>
  <c r="L13" i="4"/>
  <c r="M13" i="4"/>
  <c r="N13" i="4"/>
  <c r="L17" i="4"/>
  <c r="M17" i="4"/>
  <c r="N17" i="4"/>
  <c r="L21" i="4"/>
  <c r="M21" i="4"/>
  <c r="N21" i="4"/>
  <c r="L25" i="4"/>
  <c r="M25" i="4"/>
  <c r="N25" i="4"/>
  <c r="L29" i="4"/>
  <c r="M29" i="4"/>
  <c r="N29" i="4"/>
  <c r="L33" i="4"/>
  <c r="M33" i="4"/>
  <c r="N33" i="4"/>
  <c r="N36" i="4"/>
  <c r="M36" i="4"/>
  <c r="L36" i="4"/>
  <c r="N36" i="3"/>
  <c r="M36" i="3"/>
  <c r="L36" i="3"/>
  <c r="F6" i="3"/>
  <c r="O21" i="6"/>
  <c r="O19" i="6"/>
  <c r="O16" i="6"/>
  <c r="O13" i="6"/>
  <c r="O10" i="6"/>
  <c r="O7" i="6"/>
  <c r="O4" i="6"/>
  <c r="N21" i="6"/>
  <c r="M21" i="6"/>
  <c r="L21" i="6"/>
  <c r="J27" i="6"/>
  <c r="J28" i="6"/>
  <c r="J26" i="6"/>
  <c r="I28" i="6"/>
  <c r="I27" i="6"/>
  <c r="I26" i="6"/>
  <c r="J29" i="6"/>
  <c r="I29" i="6"/>
  <c r="G7" i="6"/>
  <c r="J7" i="6"/>
  <c r="C28" i="6"/>
  <c r="E28" i="6"/>
  <c r="J21" i="6"/>
  <c r="C29" i="6"/>
  <c r="E29" i="6"/>
  <c r="C34" i="6"/>
  <c r="G21" i="6"/>
  <c r="C27" i="6"/>
  <c r="E27" i="6"/>
  <c r="C33" i="6"/>
  <c r="C26" i="6"/>
  <c r="E26" i="6"/>
  <c r="C32" i="6"/>
  <c r="N19" i="6"/>
  <c r="M19" i="6"/>
  <c r="L19" i="6"/>
  <c r="N16" i="6"/>
  <c r="M16" i="6"/>
  <c r="L16" i="6"/>
  <c r="N13" i="6"/>
  <c r="M13" i="6"/>
  <c r="L13" i="6"/>
  <c r="N10" i="6"/>
  <c r="M10" i="6"/>
  <c r="L10" i="6"/>
  <c r="N7" i="6"/>
  <c r="M7" i="6"/>
  <c r="L7" i="6"/>
  <c r="N4" i="6"/>
  <c r="M4" i="6"/>
  <c r="L4" i="6"/>
  <c r="C35" i="6"/>
  <c r="D35" i="6"/>
  <c r="C25" i="6"/>
  <c r="E25" i="6"/>
  <c r="C36" i="6"/>
  <c r="D36" i="6"/>
  <c r="E35" i="6"/>
  <c r="D34" i="6"/>
  <c r="E34" i="6"/>
  <c r="C37" i="6"/>
  <c r="D33" i="6"/>
  <c r="E33" i="6"/>
  <c r="F33" i="6"/>
  <c r="B37" i="6"/>
  <c r="B36" i="6"/>
  <c r="I21" i="6"/>
  <c r="H21" i="6"/>
  <c r="J19" i="6"/>
  <c r="J16" i="6"/>
  <c r="J13" i="6"/>
  <c r="J10" i="6"/>
  <c r="J4" i="6"/>
  <c r="G4" i="6"/>
  <c r="H4" i="6"/>
  <c r="I4" i="6"/>
  <c r="H7" i="6"/>
  <c r="I7" i="6"/>
  <c r="G10" i="6"/>
  <c r="H10" i="6"/>
  <c r="I10" i="6"/>
  <c r="G13" i="6"/>
  <c r="H13" i="6"/>
  <c r="I13" i="6"/>
  <c r="G16" i="6"/>
  <c r="H16" i="6"/>
  <c r="I16" i="6"/>
  <c r="G19" i="6"/>
  <c r="H19" i="6"/>
  <c r="I19" i="6"/>
  <c r="C23" i="6"/>
  <c r="H4" i="5"/>
  <c r="I2" i="5"/>
  <c r="H2" i="5"/>
  <c r="I3" i="5"/>
  <c r="I5" i="5"/>
  <c r="I4" i="5"/>
  <c r="H3" i="5"/>
  <c r="H5" i="5"/>
  <c r="D9" i="5"/>
  <c r="C9" i="5"/>
  <c r="B9" i="5"/>
  <c r="F18" i="5"/>
  <c r="E18" i="5"/>
  <c r="D20" i="5"/>
  <c r="D19" i="5"/>
  <c r="D18" i="5"/>
  <c r="B11" i="5"/>
  <c r="D11" i="5"/>
  <c r="E2" i="5"/>
  <c r="E3" i="5"/>
  <c r="E4" i="5"/>
  <c r="E5" i="5"/>
  <c r="E6" i="5"/>
  <c r="E7" i="5"/>
  <c r="E8" i="5"/>
  <c r="B14" i="5"/>
  <c r="D14" i="5"/>
  <c r="C17" i="5"/>
  <c r="B8" i="5"/>
  <c r="C8" i="5"/>
  <c r="D8" i="5"/>
  <c r="B12" i="5"/>
  <c r="D12" i="5"/>
  <c r="C18" i="5"/>
  <c r="B13" i="5"/>
  <c r="D13" i="5"/>
  <c r="C19" i="5"/>
  <c r="C20" i="5"/>
  <c r="C6" i="4"/>
  <c r="E6" i="4"/>
  <c r="F50" i="4"/>
  <c r="F6" i="4"/>
  <c r="F10" i="4"/>
  <c r="F12" i="4"/>
  <c r="F13" i="4"/>
  <c r="F14" i="4"/>
  <c r="F15" i="4"/>
  <c r="G10" i="4"/>
  <c r="G12" i="4"/>
  <c r="G13" i="4"/>
  <c r="G14" i="4"/>
  <c r="G15" i="4"/>
  <c r="H10" i="4"/>
  <c r="H12" i="4"/>
  <c r="H13" i="4"/>
  <c r="H14" i="4"/>
  <c r="H15" i="4"/>
  <c r="F16" i="4"/>
  <c r="F17" i="4"/>
  <c r="F18" i="4"/>
  <c r="F19" i="4"/>
  <c r="G16" i="4"/>
  <c r="G17" i="4"/>
  <c r="G18" i="4"/>
  <c r="G19" i="4"/>
  <c r="H16" i="4"/>
  <c r="H17" i="4"/>
  <c r="H18" i="4"/>
  <c r="H19" i="4"/>
  <c r="F20" i="4"/>
  <c r="F21" i="4"/>
  <c r="F22" i="4"/>
  <c r="F23" i="4"/>
  <c r="G20" i="4"/>
  <c r="G21" i="4"/>
  <c r="G22" i="4"/>
  <c r="G23" i="4"/>
  <c r="H20" i="4"/>
  <c r="H21" i="4"/>
  <c r="H22" i="4"/>
  <c r="H23" i="4"/>
  <c r="F24" i="4"/>
  <c r="F25" i="4"/>
  <c r="F26" i="4"/>
  <c r="F27" i="4"/>
  <c r="G24" i="4"/>
  <c r="G25" i="4"/>
  <c r="G26" i="4"/>
  <c r="G27" i="4"/>
  <c r="H24" i="4"/>
  <c r="H25" i="4"/>
  <c r="H26" i="4"/>
  <c r="H27" i="4"/>
  <c r="F28" i="4"/>
  <c r="F29" i="4"/>
  <c r="F30" i="4"/>
  <c r="F31" i="4"/>
  <c r="G28" i="4"/>
  <c r="G29" i="4"/>
  <c r="G30" i="4"/>
  <c r="G31" i="4"/>
  <c r="H28" i="4"/>
  <c r="H29" i="4"/>
  <c r="H30" i="4"/>
  <c r="H31" i="4"/>
  <c r="F32" i="4"/>
  <c r="F33" i="4"/>
  <c r="F34" i="4"/>
  <c r="F35" i="4"/>
  <c r="G32" i="4"/>
  <c r="G33" i="4"/>
  <c r="G34" i="4"/>
  <c r="G35" i="4"/>
  <c r="H32" i="4"/>
  <c r="H33" i="4"/>
  <c r="H34" i="4"/>
  <c r="H35" i="4"/>
  <c r="C40" i="4"/>
  <c r="I15" i="4"/>
  <c r="I19" i="4"/>
  <c r="I23" i="4"/>
  <c r="I27" i="4"/>
  <c r="I31" i="4"/>
  <c r="I35" i="4"/>
  <c r="I36" i="4"/>
  <c r="C43" i="4"/>
  <c r="E43" i="4"/>
  <c r="G40" i="4"/>
  <c r="F36" i="4"/>
  <c r="G36" i="4"/>
  <c r="H36" i="4"/>
  <c r="C41" i="4"/>
  <c r="E41" i="4"/>
  <c r="G41" i="4"/>
  <c r="C42" i="4"/>
  <c r="E42" i="4"/>
  <c r="G42" i="4"/>
  <c r="G43" i="4"/>
  <c r="D51" i="4"/>
  <c r="C49" i="4"/>
  <c r="C50" i="4"/>
  <c r="C51" i="4"/>
  <c r="E51" i="4"/>
  <c r="C44" i="4"/>
  <c r="G44" i="4"/>
  <c r="D52" i="4"/>
  <c r="C52" i="4"/>
  <c r="E52" i="4"/>
  <c r="G51" i="4"/>
  <c r="H51" i="4"/>
  <c r="I51" i="4"/>
  <c r="D50" i="4"/>
  <c r="E50" i="4"/>
  <c r="G50" i="4"/>
  <c r="H50" i="4"/>
  <c r="I50" i="4"/>
  <c r="H49" i="4"/>
  <c r="D49" i="4"/>
  <c r="E49" i="4"/>
  <c r="G49" i="4"/>
  <c r="D53" i="4"/>
  <c r="C53" i="4"/>
  <c r="F52" i="4"/>
  <c r="F51" i="4"/>
  <c r="I49" i="4"/>
  <c r="D6" i="4"/>
  <c r="F49" i="4"/>
  <c r="D48" i="4"/>
  <c r="C48" i="4"/>
  <c r="Q36" i="4"/>
  <c r="R36" i="4"/>
  <c r="S36" i="4"/>
  <c r="T36" i="4"/>
  <c r="S34" i="4"/>
  <c r="R34" i="4"/>
  <c r="Q34" i="4"/>
  <c r="S33" i="4"/>
  <c r="R33" i="4"/>
  <c r="Q33" i="4"/>
  <c r="D33" i="4"/>
  <c r="S30" i="4"/>
  <c r="R30" i="4"/>
  <c r="Q30" i="4"/>
  <c r="S29" i="4"/>
  <c r="R29" i="4"/>
  <c r="Q29" i="4"/>
  <c r="D29" i="4"/>
  <c r="S26" i="4"/>
  <c r="R26" i="4"/>
  <c r="Q26" i="4"/>
  <c r="S25" i="4"/>
  <c r="R25" i="4"/>
  <c r="Q25" i="4"/>
  <c r="D25" i="4"/>
  <c r="S22" i="4"/>
  <c r="R22" i="4"/>
  <c r="Q22" i="4"/>
  <c r="S21" i="4"/>
  <c r="R21" i="4"/>
  <c r="Q21" i="4"/>
  <c r="D21" i="4"/>
  <c r="S18" i="4"/>
  <c r="R18" i="4"/>
  <c r="Q18" i="4"/>
  <c r="S17" i="4"/>
  <c r="R17" i="4"/>
  <c r="Q17" i="4"/>
  <c r="D17" i="4"/>
  <c r="S14" i="4"/>
  <c r="R14" i="4"/>
  <c r="Q14" i="4"/>
  <c r="S13" i="4"/>
  <c r="R13" i="4"/>
  <c r="Q13" i="4"/>
  <c r="D13" i="4"/>
  <c r="H11" i="4"/>
  <c r="G11" i="4"/>
  <c r="F11" i="4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G1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C41" i="3"/>
  <c r="I15" i="3"/>
  <c r="I19" i="3"/>
  <c r="I23" i="3"/>
  <c r="I27" i="3"/>
  <c r="I31" i="3"/>
  <c r="I35" i="3"/>
  <c r="I36" i="3"/>
  <c r="C43" i="3"/>
  <c r="E41" i="3"/>
  <c r="E43" i="3"/>
  <c r="G41" i="3"/>
  <c r="D49" i="3"/>
  <c r="C49" i="3"/>
  <c r="E49" i="3"/>
  <c r="C40" i="3"/>
  <c r="G40" i="3"/>
  <c r="C42" i="3"/>
  <c r="E42" i="3"/>
  <c r="G42" i="3"/>
  <c r="G43" i="3"/>
  <c r="D51" i="3"/>
  <c r="C50" i="3"/>
  <c r="C51" i="3"/>
  <c r="E51" i="3"/>
  <c r="G49" i="3"/>
  <c r="C6" i="3"/>
  <c r="F51" i="3"/>
  <c r="E6" i="3"/>
  <c r="F50" i="3"/>
  <c r="D6" i="3"/>
  <c r="F49" i="3"/>
  <c r="H49" i="3"/>
  <c r="I49" i="3"/>
  <c r="Q36" i="3"/>
  <c r="R36" i="3"/>
  <c r="S36" i="3"/>
  <c r="T36" i="3"/>
  <c r="F52" i="3"/>
  <c r="S34" i="3"/>
  <c r="R34" i="3"/>
  <c r="Q34" i="3"/>
  <c r="S30" i="3"/>
  <c r="R30" i="3"/>
  <c r="Q30" i="3"/>
  <c r="S26" i="3"/>
  <c r="R26" i="3"/>
  <c r="Q26" i="3"/>
  <c r="S22" i="3"/>
  <c r="R22" i="3"/>
  <c r="Q22" i="3"/>
  <c r="S18" i="3"/>
  <c r="R18" i="3"/>
  <c r="Q18" i="3"/>
  <c r="S14" i="3"/>
  <c r="R14" i="3"/>
  <c r="Q14" i="3"/>
  <c r="S33" i="3"/>
  <c r="R33" i="3"/>
  <c r="Q33" i="3"/>
  <c r="S29" i="3"/>
  <c r="R29" i="3"/>
  <c r="Q29" i="3"/>
  <c r="S25" i="3"/>
  <c r="R25" i="3"/>
  <c r="Q25" i="3"/>
  <c r="S21" i="3"/>
  <c r="R21" i="3"/>
  <c r="Q21" i="3"/>
  <c r="S17" i="3"/>
  <c r="R17" i="3"/>
  <c r="Q17" i="3"/>
  <c r="S13" i="3"/>
  <c r="R13" i="3"/>
  <c r="Q13" i="3"/>
  <c r="H11" i="3"/>
  <c r="G11" i="3"/>
  <c r="F11" i="3"/>
  <c r="D48" i="3"/>
  <c r="C44" i="3"/>
  <c r="G44" i="3"/>
  <c r="D52" i="3"/>
  <c r="D53" i="3"/>
  <c r="C52" i="3"/>
  <c r="E52" i="3"/>
  <c r="D50" i="3"/>
  <c r="E50" i="3"/>
  <c r="C53" i="3"/>
  <c r="C48" i="3"/>
  <c r="D13" i="3"/>
  <c r="D33" i="3"/>
  <c r="D29" i="3"/>
  <c r="D25" i="3"/>
  <c r="D21" i="3"/>
  <c r="D17" i="3"/>
</calcChain>
</file>

<file path=xl/sharedStrings.xml><?xml version="1.0" encoding="utf-8"?>
<sst xmlns="http://schemas.openxmlformats.org/spreadsheetml/2006/main" count="292" uniqueCount="187">
  <si>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add to zero (i.e., fixed effect)</t>
    </r>
    <phoneticPr fontId="2" type="noConversion"/>
  </si>
  <si>
    <r>
      <t>s</t>
    </r>
    <r>
      <rPr>
        <sz val="16"/>
        <color indexed="9"/>
        <rFont val="Verdana"/>
      </rPr>
      <t xml:space="preserve"> = 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</si>
  <si>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sz val="16"/>
        <color indexed="9"/>
        <rFont val="Verdana"/>
      </rPr>
      <t xml:space="preserve"> = 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</si>
  <si>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e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</si>
  <si>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</t>
    </r>
    <phoneticPr fontId="2" type="noConversion"/>
  </si>
  <si>
    <t>DATA: Fundamental Equation:</t>
    <phoneticPr fontId="2" type="noConversion"/>
  </si>
  <si>
    <t xml:space="preserve">n = </t>
    <phoneticPr fontId="2" type="noConversion"/>
  </si>
  <si>
    <t>DESIGN</t>
    <phoneticPr fontId="2" type="noConversion"/>
  </si>
  <si>
    <t xml:space="preserve">SSC = </t>
    <phoneticPr fontId="2" type="noConversion"/>
  </si>
  <si>
    <r>
      <t>T</t>
    </r>
    <r>
      <rPr>
        <vertAlign val="subscript"/>
        <sz val="11"/>
        <color indexed="13"/>
        <rFont val="Verdana"/>
      </rPr>
      <t>j1</t>
    </r>
    <phoneticPr fontId="2" type="noConversion"/>
  </si>
  <si>
    <r>
      <t>T</t>
    </r>
    <r>
      <rPr>
        <vertAlign val="subscript"/>
        <sz val="11"/>
        <color indexed="13"/>
        <rFont val="Verdana"/>
      </rPr>
      <t>j2</t>
    </r>
    <phoneticPr fontId="2" type="noConversion"/>
  </si>
  <si>
    <r>
      <t>T</t>
    </r>
    <r>
      <rPr>
        <vertAlign val="subscript"/>
        <sz val="11"/>
        <color indexed="13"/>
        <rFont val="Verdana"/>
      </rPr>
      <t>j3</t>
    </r>
    <phoneticPr fontId="2" type="noConversion"/>
  </si>
  <si>
    <r>
      <t>T</t>
    </r>
    <r>
      <rPr>
        <vertAlign val="subscript"/>
        <sz val="11"/>
        <color indexed="13"/>
        <rFont val="Verdana"/>
      </rPr>
      <t>j4</t>
    </r>
    <phoneticPr fontId="2" type="noConversion"/>
  </si>
  <si>
    <r>
      <t>T</t>
    </r>
    <r>
      <rPr>
        <vertAlign val="subscript"/>
        <sz val="11"/>
        <color indexed="13"/>
        <rFont val="Verdana"/>
      </rPr>
      <t>j5</t>
    </r>
    <phoneticPr fontId="2" type="noConversion"/>
  </si>
  <si>
    <r>
      <t>T</t>
    </r>
    <r>
      <rPr>
        <vertAlign val="subscript"/>
        <sz val="12"/>
        <color indexed="13"/>
        <rFont val="Verdana"/>
      </rPr>
      <t>j6</t>
    </r>
    <phoneticPr fontId="2" type="noConversion"/>
  </si>
  <si>
    <r>
      <t>T</t>
    </r>
    <r>
      <rPr>
        <vertAlign val="subscript"/>
        <sz val="12"/>
        <color indexed="13"/>
        <rFont val="Verdana"/>
      </rPr>
      <t>Cj</t>
    </r>
    <phoneticPr fontId="2" type="noConversion"/>
  </si>
  <si>
    <r>
      <t>T</t>
    </r>
    <r>
      <rPr>
        <vertAlign val="subscript"/>
        <sz val="12"/>
        <color indexed="13"/>
        <rFont val="Verdana"/>
      </rPr>
      <t>RK</t>
    </r>
    <phoneticPr fontId="2" type="noConversion"/>
  </si>
  <si>
    <r>
      <t>M</t>
    </r>
    <r>
      <rPr>
        <vertAlign val="subscript"/>
        <sz val="12"/>
        <color indexed="13"/>
        <rFont val="Verdana"/>
      </rPr>
      <t>j1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</si>
  <si>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j2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</si>
  <si>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j3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</si>
  <si>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j4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</si>
  <si>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j5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</si>
  <si>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2"/>
        <color indexed="13"/>
        <rFont val="Verdana"/>
      </rPr>
      <t>j6</t>
    </r>
    <r>
      <rPr>
        <sz val="12"/>
        <color indexed="13"/>
        <rFont val="Verdana"/>
      </rPr>
      <t>'s</t>
    </r>
    <phoneticPr fontId="2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</si>
  <si>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2" type="noConversion"/>
  </si>
  <si>
    <r>
      <t>T</t>
    </r>
    <r>
      <rPr>
        <vertAlign val="subscript"/>
        <sz val="11"/>
        <color indexed="13"/>
        <rFont val="Verdana"/>
      </rPr>
      <t>j1</t>
    </r>
    <phoneticPr fontId="2" type="noConversion"/>
  </si>
  <si>
    <r>
      <t>T</t>
    </r>
    <r>
      <rPr>
        <vertAlign val="subscript"/>
        <sz val="11"/>
        <color indexed="13"/>
        <rFont val="Verdana"/>
      </rPr>
      <t>j4</t>
    </r>
    <phoneticPr fontId="2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</si>
  <si>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2" type="noConversion"/>
  </si>
  <si>
    <r>
      <t>T</t>
    </r>
    <r>
      <rPr>
        <vertAlign val="subscript"/>
        <sz val="11"/>
        <color indexed="13"/>
        <rFont val="Verdana"/>
      </rPr>
      <t>j2</t>
    </r>
    <phoneticPr fontId="2" type="noConversion"/>
  </si>
  <si>
    <r>
      <t>T</t>
    </r>
    <r>
      <rPr>
        <vertAlign val="subscript"/>
        <sz val="11"/>
        <color indexed="13"/>
        <rFont val="Verdana"/>
      </rPr>
      <t>j3</t>
    </r>
    <phoneticPr fontId="2" type="noConversion"/>
  </si>
  <si>
    <r>
      <t>T</t>
    </r>
    <r>
      <rPr>
        <vertAlign val="subscript"/>
        <sz val="11"/>
        <color indexed="13"/>
        <rFont val="Verdana"/>
      </rPr>
      <t>j5</t>
    </r>
    <phoneticPr fontId="2" type="noConversion"/>
  </si>
  <si>
    <r>
      <t>T</t>
    </r>
    <r>
      <rPr>
        <vertAlign val="subscript"/>
        <sz val="12"/>
        <color indexed="13"/>
        <rFont val="Verdana"/>
      </rPr>
      <t>j6</t>
    </r>
    <phoneticPr fontId="2" type="noConversion"/>
  </si>
  <si>
    <r>
      <t>T</t>
    </r>
    <r>
      <rPr>
        <vertAlign val="subscript"/>
        <sz val="12"/>
        <color indexed="13"/>
        <rFont val="Verdana"/>
      </rPr>
      <t>Cj</t>
    </r>
    <phoneticPr fontId="2" type="noConversion"/>
  </si>
  <si>
    <r>
      <t>T</t>
    </r>
    <r>
      <rPr>
        <vertAlign val="subscript"/>
        <sz val="12"/>
        <color indexed="13"/>
        <rFont val="Verdana"/>
      </rPr>
      <t>RK</t>
    </r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</si>
  <si>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</si>
  <si>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</si>
  <si>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</si>
  <si>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</si>
  <si>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</si>
  <si>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</si>
  <si>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Cond 1</t>
    <phoneticPr fontId="2" type="noConversion"/>
  </si>
  <si>
    <r>
      <t>m</t>
    </r>
    <r>
      <rPr>
        <vertAlign val="subscript"/>
        <sz val="12"/>
        <color indexed="9"/>
        <rFont val="Verdana"/>
      </rPr>
      <t>j1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</si>
  <si>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j2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</si>
  <si>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j3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</si>
  <si>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j4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</si>
  <si>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j5</t>
    </r>
    <r>
      <rPr>
        <sz val="12"/>
        <color indexed="9"/>
        <rFont val="Verdana"/>
      </rPr>
      <t>'s</t>
    </r>
    <phoneticPr fontId="2" type="noConversion"/>
  </si>
  <si>
    <r>
      <t>m</t>
    </r>
    <r>
      <rPr>
        <vertAlign val="subscript"/>
        <sz val="12"/>
        <color indexed="9"/>
        <rFont val="Verdana"/>
      </rPr>
      <t>j6</t>
    </r>
    <r>
      <rPr>
        <sz val="12"/>
        <color indexed="9"/>
        <rFont val="Verdana"/>
      </rPr>
      <t>'s</t>
    </r>
    <phoneticPr fontId="2" type="noConversion"/>
  </si>
  <si>
    <r>
      <t>b</t>
    </r>
    <r>
      <rPr>
        <vertAlign val="subscript"/>
        <sz val="14"/>
        <color indexed="9"/>
        <rFont val="Verdana"/>
      </rPr>
      <t>Rk</t>
    </r>
    <phoneticPr fontId="2" type="noConversion"/>
  </si>
  <si>
    <r>
      <t>m</t>
    </r>
    <r>
      <rPr>
        <vertAlign val="subscript"/>
        <sz val="14"/>
        <color indexed="9"/>
        <rFont val="Verdana"/>
      </rPr>
      <t>Rk</t>
    </r>
    <phoneticPr fontId="2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</si>
  <si>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</si>
  <si>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r>
      <t>m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</si>
  <si>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t>Intrasubject variance</t>
    <phoneticPr fontId="2" type="noConversion"/>
  </si>
  <si>
    <t>Condition variance</t>
    <phoneticPr fontId="2" type="noConversion"/>
  </si>
  <si>
    <t>Intersubject Variance</t>
    <phoneticPr fontId="2" type="noConversion"/>
  </si>
  <si>
    <t>Interaction variance</t>
    <phoneticPr fontId="2" type="noConversion"/>
  </si>
  <si>
    <t>Intrasubject variance</t>
    <phoneticPr fontId="2" type="noConversion"/>
  </si>
  <si>
    <t>Condition variance</t>
    <phoneticPr fontId="2" type="noConversion"/>
  </si>
  <si>
    <t>Intersubject Variance</t>
    <phoneticPr fontId="2" type="noConversion"/>
  </si>
  <si>
    <t>Interaction variance</t>
    <phoneticPr fontId="2" type="noConversion"/>
  </si>
  <si>
    <t>Grand mean</t>
    <phoneticPr fontId="2" type="noConversion"/>
  </si>
  <si>
    <t>Effects</t>
    <phoneticPr fontId="2" type="noConversion"/>
  </si>
  <si>
    <t>Effects</t>
    <phoneticPr fontId="2" type="noConversion"/>
  </si>
  <si>
    <t>Means</t>
    <phoneticPr fontId="2" type="noConversion"/>
  </si>
  <si>
    <t>Means</t>
    <phoneticPr fontId="2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</si>
  <si>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2" type="noConversion"/>
  </si>
  <si>
    <t>Independent variable: Values of levels</t>
    <phoneticPr fontId="2" type="noConversion"/>
  </si>
  <si>
    <t xml:space="preserve">n = </t>
    <phoneticPr fontId="2" type="noConversion"/>
  </si>
  <si>
    <t xml:space="preserve">J = </t>
    <phoneticPr fontId="2" type="noConversion"/>
  </si>
  <si>
    <t xml:space="preserve">K = </t>
    <phoneticPr fontId="2" type="noConversion"/>
  </si>
  <si>
    <t xml:space="preserve">n = </t>
    <phoneticPr fontId="2" type="noConversion"/>
  </si>
  <si>
    <t>Cond 1</t>
    <phoneticPr fontId="2" type="noConversion"/>
  </si>
  <si>
    <t xml:space="preserve">J = </t>
    <phoneticPr fontId="2" type="noConversion"/>
  </si>
  <si>
    <t xml:space="preserve">K = </t>
    <phoneticPr fontId="2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</si>
  <si>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add to zero (i.e., fixed effect)</t>
    </r>
    <phoneticPr fontId="2" type="noConversion"/>
  </si>
  <si>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(add to zero (i.e., fixed effect)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</si>
  <si>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S</t>
    </r>
    <phoneticPr fontId="2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</si>
  <si>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CxS</t>
    </r>
    <phoneticPr fontId="2" type="noConversion"/>
  </si>
  <si>
    <t>m</t>
    <phoneticPr fontId="2" type="noConversion"/>
  </si>
  <si>
    <t>CALCULATIONS</t>
    <phoneticPr fontId="2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</si>
  <si>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selected randomly (i.e., random effect)</t>
    </r>
    <phoneticPr fontId="2" type="noConversion"/>
  </si>
  <si>
    <t xml:space="preserve">SSB = </t>
    <phoneticPr fontId="2" type="noConversion"/>
  </si>
  <si>
    <t>MODEL</t>
    <phoneticPr fontId="2" type="noConversion"/>
  </si>
  <si>
    <t xml:space="preserve">SSR = </t>
    <phoneticPr fontId="2" type="noConversion"/>
  </si>
  <si>
    <t>MEANS</t>
    <phoneticPr fontId="2" type="noConversion"/>
  </si>
  <si>
    <t>MEANS</t>
    <phoneticPr fontId="2" type="noConversion"/>
  </si>
  <si>
    <r>
      <t>SS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jk = </t>
    </r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</si>
  <si>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Cj = </t>
    </r>
    <phoneticPr fontId="2" type="noConversion"/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</si>
  <si>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Rk = </t>
    </r>
    <phoneticPr fontId="2" type="noConversion"/>
  </si>
  <si>
    <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 =</t>
    </r>
    <phoneticPr fontId="2" type="noConversion"/>
  </si>
  <si>
    <t>Grand mean</t>
    <phoneticPr fontId="2" type="noConversion"/>
  </si>
  <si>
    <r>
      <t>SSS</t>
    </r>
    <r>
      <rPr>
        <sz val="12"/>
        <color indexed="9"/>
        <rFont val="Times New Roman"/>
      </rPr>
      <t>x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>ijk =</t>
    </r>
  </si>
  <si>
    <t>CALCULATIONS</t>
    <phoneticPr fontId="2" type="noConversion"/>
  </si>
  <si>
    <r>
      <t>n</t>
    </r>
    <r>
      <rPr>
        <vertAlign val="subscript"/>
        <sz val="12"/>
        <color indexed="9"/>
        <rFont val="Verdana"/>
      </rPr>
      <t>C</t>
    </r>
    <r>
      <rPr>
        <sz val="12"/>
        <color indexed="9"/>
        <rFont val="Verdana"/>
      </rPr>
      <t xml:space="preserve"> = </t>
    </r>
    <phoneticPr fontId="2" type="noConversion"/>
  </si>
  <si>
    <r>
      <t>n</t>
    </r>
    <r>
      <rPr>
        <vertAlign val="subscript"/>
        <sz val="12"/>
        <color indexed="9"/>
        <rFont val="Verdana"/>
      </rPr>
      <t>R</t>
    </r>
    <r>
      <rPr>
        <sz val="12"/>
        <color indexed="9"/>
        <rFont val="Verdana"/>
      </rPr>
      <t xml:space="preserve"> = </t>
    </r>
    <phoneticPr fontId="2" type="noConversion"/>
  </si>
  <si>
    <t>Between</t>
    <phoneticPr fontId="2" type="noConversion"/>
  </si>
  <si>
    <t>Interaction</t>
    <phoneticPr fontId="2" type="noConversion"/>
  </si>
  <si>
    <t>Independent variable: Values of levels</t>
    <phoneticPr fontId="2" type="noConversion"/>
  </si>
  <si>
    <t>Cond 1</t>
    <phoneticPr fontId="2" type="noConversion"/>
  </si>
  <si>
    <t xml:space="preserve">N = </t>
    <phoneticPr fontId="2" type="noConversion"/>
  </si>
  <si>
    <t xml:space="preserve">SSI = 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</si>
  <si>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</si>
  <si>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</si>
  <si>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</si>
  <si>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</si>
  <si>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</si>
  <si>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</si>
  <si>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= M = Grand Mean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</si>
  <si>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</si>
  <si>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</si>
  <si>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</si>
  <si>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</si>
  <si>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</si>
  <si>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</si>
  <si>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</si>
  <si>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</si>
  <si>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</si>
  <si>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1</t>
    <phoneticPr fontId="2" type="noConversion"/>
  </si>
  <si>
    <t>subject 2</t>
    <phoneticPr fontId="2" type="noConversion"/>
  </si>
  <si>
    <t>subject 3</t>
    <phoneticPr fontId="2" type="noConversion"/>
  </si>
  <si>
    <t>subject 4</t>
    <phoneticPr fontId="2" type="noConversion"/>
  </si>
  <si>
    <t>subject 5</t>
    <phoneticPr fontId="2" type="noConversion"/>
  </si>
  <si>
    <t>subject 6</t>
    <phoneticPr fontId="2" type="noConversion"/>
  </si>
  <si>
    <t>subject 2</t>
    <phoneticPr fontId="2" type="noConversion"/>
  </si>
  <si>
    <t>subject 3</t>
    <phoneticPr fontId="2" type="noConversion"/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</si>
  <si>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add to zero for each subject and for each condition (i.e., fixed effect)</t>
    </r>
    <phoneticPr fontId="2" type="noConversion"/>
  </si>
  <si>
    <t>DESIGN</t>
    <phoneticPr fontId="2" type="noConversion"/>
  </si>
  <si>
    <t>Cond 1</t>
  </si>
  <si>
    <t>Cond 2</t>
  </si>
  <si>
    <t>Cond 3</t>
  </si>
  <si>
    <t>= T</t>
    <phoneticPr fontId="2" type="noConversion"/>
  </si>
  <si>
    <t>Fundamental Equation:</t>
    <phoneticPr fontId="2" type="noConversion"/>
  </si>
  <si>
    <r>
      <t>X</t>
    </r>
    <r>
      <rPr>
        <vertAlign val="subscript"/>
        <sz val="18"/>
        <color indexed="13"/>
        <rFont val="Verdana"/>
      </rPr>
      <t>ijk</t>
    </r>
    <r>
      <rPr>
        <sz val="18"/>
        <color indexed="13"/>
        <rFont val="Verdana"/>
      </rPr>
      <t xml:space="preserve"> = </t>
    </r>
    <r>
      <rPr>
        <sz val="18"/>
        <color indexed="13"/>
        <rFont val="Symbol"/>
      </rPr>
      <t>m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a</t>
    </r>
    <r>
      <rPr>
        <vertAlign val="subscript"/>
        <sz val="18"/>
        <color indexed="13"/>
        <rFont val="Verdana"/>
      </rPr>
      <t>CJ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b</t>
    </r>
    <r>
      <rPr>
        <vertAlign val="subscript"/>
        <sz val="18"/>
        <color indexed="13"/>
        <rFont val="Verdana"/>
      </rPr>
      <t>Rk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g</t>
    </r>
    <r>
      <rPr>
        <vertAlign val="subscript"/>
        <sz val="18"/>
        <color indexed="13"/>
        <rFont val="Verdana"/>
      </rPr>
      <t>jk</t>
    </r>
    <r>
      <rPr>
        <sz val="18"/>
        <color indexed="13"/>
        <rFont val="Verdana"/>
      </rPr>
      <t xml:space="preserve"> + e</t>
    </r>
    <r>
      <rPr>
        <vertAlign val="subscript"/>
        <sz val="18"/>
        <color indexed="13"/>
        <rFont val="Verdana"/>
      </rPr>
      <t>ijk</t>
    </r>
    <phoneticPr fontId="2" type="noConversion"/>
  </si>
  <si>
    <r>
      <t>Population Means (</t>
    </r>
    <r>
      <rPr>
        <sz val="12"/>
        <rFont val="Symbol"/>
      </rPr>
      <t>m</t>
    </r>
    <r>
      <rPr>
        <vertAlign val="subscript"/>
        <sz val="12"/>
        <rFont val="Verdana"/>
      </rPr>
      <t>jk</t>
    </r>
    <r>
      <rPr>
        <sz val="12"/>
        <rFont val="Verdana"/>
      </rPr>
      <t>'s) and sample means (M</t>
    </r>
    <r>
      <rPr>
        <vertAlign val="subscript"/>
        <sz val="12"/>
        <rFont val="Verdana"/>
      </rPr>
      <t>jk</t>
    </r>
    <r>
      <rPr>
        <sz val="12"/>
        <rFont val="Verdana"/>
      </rPr>
      <t>'s)</t>
    </r>
    <phoneticPr fontId="2" type="noConversion"/>
  </si>
  <si>
    <t xml:space="preserve">SSW = </t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</si>
  <si>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</si>
  <si>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</si>
  <si>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</si>
  <si>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</si>
  <si>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t>MS</t>
    <phoneticPr fontId="2" type="noConversion"/>
  </si>
  <si>
    <t>E(MS)</t>
    <phoneticPr fontId="2" type="noConversion"/>
  </si>
  <si>
    <t>Obt F</t>
    <phoneticPr fontId="2" type="noConversion"/>
  </si>
  <si>
    <t>Crit F</t>
    <phoneticPr fontId="2" type="noConversion"/>
  </si>
  <si>
    <t>Decision</t>
    <phoneticPr fontId="2" type="noConversion"/>
  </si>
  <si>
    <t>Conditions</t>
    <phoneticPr fontId="2" type="noConversion"/>
  </si>
  <si>
    <t>Subjects</t>
    <phoneticPr fontId="2" type="noConversion"/>
  </si>
  <si>
    <t>Within</t>
    <phoneticPr fontId="2" type="noConversion"/>
  </si>
  <si>
    <t>Total</t>
    <phoneticPr fontId="2" type="noConversion"/>
  </si>
  <si>
    <t>MODEL</t>
    <phoneticPr fontId="2" type="noConversion"/>
  </si>
  <si>
    <t>Sources of Variance</t>
    <phoneticPr fontId="2" type="noConversion"/>
  </si>
  <si>
    <t>Sources of Variance</t>
    <phoneticPr fontId="2" type="noConversion"/>
  </si>
  <si>
    <t>Subject</t>
  </si>
  <si>
    <r>
      <t>T</t>
    </r>
    <r>
      <rPr>
        <vertAlign val="subscript"/>
        <sz val="11"/>
        <rFont val="Times"/>
      </rPr>
      <t>Cj</t>
    </r>
  </si>
  <si>
    <r>
      <t>T</t>
    </r>
    <r>
      <rPr>
        <vertAlign val="subscript"/>
        <sz val="11"/>
        <rFont val="Times"/>
      </rPr>
      <t>Mk</t>
    </r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</si>
  <si>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jk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</si>
  <si>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Rk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</si>
  <si>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T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</si>
  <si>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t>Between</t>
  </si>
  <si>
    <t>C</t>
  </si>
  <si>
    <t>R</t>
  </si>
  <si>
    <t>CxR</t>
  </si>
  <si>
    <t>df</t>
  </si>
  <si>
    <t>SS</t>
  </si>
  <si>
    <t>MS</t>
  </si>
  <si>
    <t>F</t>
  </si>
  <si>
    <t>Crit F</t>
  </si>
  <si>
    <t>Source</t>
  </si>
  <si>
    <t>Total</t>
  </si>
  <si>
    <r>
      <rPr>
        <sz val="11"/>
        <rFont val="Symbol"/>
      </rPr>
      <t>SS</t>
    </r>
    <r>
      <rPr>
        <sz val="11"/>
        <rFont val="Times"/>
      </rPr>
      <t>T</t>
    </r>
    <r>
      <rPr>
        <vertAlign val="subscript"/>
        <sz val="11"/>
        <rFont val="Times"/>
      </rPr>
      <t>Cj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</si>
  <si>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M</t>
    </r>
    <r>
      <rPr>
        <vertAlign val="subscript"/>
        <sz val="11"/>
        <rFont val="Times"/>
      </rPr>
      <t>Cj</t>
    </r>
  </si>
  <si>
    <t>CI (real)</t>
  </si>
  <si>
    <t>CI (WSD)</t>
  </si>
  <si>
    <t xml:space="preserve">crit t: </t>
  </si>
  <si>
    <r>
      <t xml:space="preserve">relevant est </t>
    </r>
    <r>
      <rPr>
        <sz val="11"/>
        <rFont val="Symbol"/>
      </rPr>
      <t>s</t>
    </r>
    <r>
      <rPr>
        <vertAlign val="superscript"/>
        <sz val="11"/>
        <rFont val="Times"/>
      </rPr>
      <t>2</t>
    </r>
    <r>
      <rPr>
        <sz val="11"/>
        <rFont val="Times"/>
      </rPr>
      <t xml:space="preserve">: </t>
    </r>
  </si>
  <si>
    <t xml:space="preserve">CI: </t>
  </si>
  <si>
    <r>
      <t xml:space="preserve">relevant est </t>
    </r>
    <r>
      <rPr>
        <sz val="11"/>
        <rFont val="Symbol"/>
      </rPr>
      <t>s</t>
    </r>
    <r>
      <rPr>
        <vertAlign val="subscript"/>
        <sz val="11"/>
        <rFont val="Times"/>
      </rPr>
      <t>M</t>
    </r>
    <r>
      <rPr>
        <sz val="11"/>
        <rFont val="Times"/>
      </rPr>
      <t xml:space="preserve">: </t>
    </r>
  </si>
  <si>
    <r>
      <t>X</t>
    </r>
    <r>
      <rPr>
        <b/>
        <vertAlign val="subscript"/>
        <sz val="11"/>
        <rFont val="Times"/>
      </rPr>
      <t>ijk</t>
    </r>
    <r>
      <rPr>
        <b/>
        <sz val="11"/>
        <rFont val="Times"/>
      </rPr>
      <t>'s</t>
    </r>
  </si>
  <si>
    <r>
      <t>T</t>
    </r>
    <r>
      <rPr>
        <b/>
        <vertAlign val="subscript"/>
        <sz val="11"/>
        <rFont val="Times"/>
      </rPr>
      <t>jk</t>
    </r>
    <r>
      <rPr>
        <b/>
        <sz val="11"/>
        <rFont val="Times"/>
      </rPr>
      <t>'s</t>
    </r>
  </si>
  <si>
    <t>$1</t>
  </si>
  <si>
    <t>$10</t>
  </si>
  <si>
    <t>$25</t>
  </si>
  <si>
    <r>
      <rPr>
        <sz val="11"/>
        <rFont val="Symbol"/>
      </rPr>
      <t>SSS</t>
    </r>
    <r>
      <rPr>
        <sz val="11"/>
        <rFont val="Times"/>
      </rPr>
      <t>X</t>
    </r>
    <r>
      <rPr>
        <vertAlign val="subscript"/>
        <sz val="11"/>
        <rFont val="Times"/>
      </rPr>
      <t>ijk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</si>
  <si>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t>T</t>
    </r>
    <r>
      <rPr>
        <b/>
        <vertAlign val="subscript"/>
        <sz val="11"/>
        <rFont val="Times"/>
      </rPr>
      <t>Cj</t>
    </r>
    <r>
      <rPr>
        <b/>
        <sz val="11"/>
        <rFont val="Times"/>
      </rPr>
      <t>'s</t>
    </r>
  </si>
  <si>
    <r>
      <t>T</t>
    </r>
    <r>
      <rPr>
        <b/>
        <vertAlign val="subscript"/>
        <sz val="11"/>
        <rFont val="Times"/>
      </rPr>
      <t>Rk</t>
    </r>
    <r>
      <rPr>
        <b/>
        <sz val="11"/>
        <rFont val="Times"/>
      </rPr>
      <t>'s</t>
    </r>
  </si>
  <si>
    <r>
      <rPr>
        <sz val="11"/>
        <rFont val="Symbol"/>
      </rPr>
      <t>S</t>
    </r>
    <r>
      <rPr>
        <sz val="11"/>
        <rFont val="Times"/>
      </rPr>
      <t>T</t>
    </r>
    <r>
      <rPr>
        <vertAlign val="subscript"/>
        <sz val="11"/>
        <rFont val="Times"/>
      </rPr>
      <t>Cj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</si>
  <si>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r>
      <rPr>
        <sz val="11"/>
        <rFont val="Symbol"/>
      </rPr>
      <t>S</t>
    </r>
    <r>
      <rPr>
        <sz val="11"/>
        <rFont val="Times"/>
      </rPr>
      <t>T</t>
    </r>
    <r>
      <rPr>
        <vertAlign val="subscript"/>
        <sz val="11"/>
        <rFont val="Times"/>
      </rPr>
      <t>Rk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</si>
  <si>
    <t>Within</t>
  </si>
  <si>
    <r>
      <t>M</t>
    </r>
    <r>
      <rPr>
        <b/>
        <vertAlign val="subscript"/>
        <sz val="11"/>
        <rFont val="Times"/>
      </rPr>
      <t>jk</t>
    </r>
    <r>
      <rPr>
        <b/>
        <sz val="11"/>
        <rFont val="Times"/>
      </rPr>
      <t>'s</t>
    </r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</si>
  <si>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selected randomly (i.e., random effect), but add to zero for each subject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</si>
</sst>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45" x14ac:knownFonts="1">
    <font>
      <sz val="11"/>
      <name val="Times"/>
    </font>
    <font>
      <b/>
      <sz val="10"/>
      <name val="Verdana"/>
    </font>
    <font>
      <sz val="8"/>
      <name val="Verdana"/>
    </font>
    <font>
      <sz val="10"/>
      <color indexed="9"/>
      <name val="Verdana"/>
    </font>
    <font>
      <sz val="11"/>
      <name val="Verdana"/>
    </font>
    <font>
      <sz val="12"/>
      <name val="Verdana"/>
    </font>
    <font>
      <b/>
      <sz val="11"/>
      <name val="Verdana"/>
    </font>
    <font>
      <sz val="12"/>
      <color indexed="9"/>
      <name val="Symbol"/>
    </font>
    <font>
      <vertAlign val="subscript"/>
      <sz val="12"/>
      <color indexed="9"/>
      <name val="Verdana"/>
    </font>
    <font>
      <sz val="12"/>
      <color indexed="9"/>
      <name val="Verdana"/>
    </font>
    <font>
      <b/>
      <sz val="12"/>
      <color indexed="9"/>
      <name val="Verdana"/>
    </font>
    <font>
      <sz val="11"/>
      <color indexed="9"/>
      <name val="Verdana"/>
    </font>
    <font>
      <u/>
      <sz val="12"/>
      <color indexed="9"/>
      <name val="Verdana"/>
    </font>
    <font>
      <sz val="13"/>
      <color indexed="9"/>
      <name val="Symbol"/>
    </font>
    <font>
      <vertAlign val="subscript"/>
      <sz val="13"/>
      <color indexed="9"/>
      <name val="Verdana"/>
    </font>
    <font>
      <sz val="13"/>
      <color indexed="9"/>
      <name val="Verdana"/>
    </font>
    <font>
      <sz val="18"/>
      <color indexed="13"/>
      <name val="Verdana"/>
    </font>
    <font>
      <vertAlign val="subscript"/>
      <sz val="18"/>
      <color indexed="13"/>
      <name val="Verdana"/>
    </font>
    <font>
      <sz val="11"/>
      <color indexed="13"/>
      <name val="Verdana"/>
    </font>
    <font>
      <sz val="18"/>
      <color indexed="13"/>
      <name val="Symbol"/>
    </font>
    <font>
      <sz val="12"/>
      <name val="Symbol"/>
    </font>
    <font>
      <vertAlign val="subscript"/>
      <sz val="12"/>
      <name val="Verdana"/>
    </font>
    <font>
      <u/>
      <sz val="12"/>
      <name val="Verdana"/>
    </font>
    <font>
      <sz val="12"/>
      <color indexed="9"/>
      <name val="Times New Roman"/>
    </font>
    <font>
      <vertAlign val="superscript"/>
      <sz val="12"/>
      <color indexed="9"/>
      <name val="Times New Roman"/>
    </font>
    <font>
      <sz val="16"/>
      <color indexed="9"/>
      <name val="Symbol"/>
    </font>
    <font>
      <vertAlign val="superscript"/>
      <sz val="16"/>
      <color indexed="9"/>
      <name val="Verdana"/>
    </font>
    <font>
      <vertAlign val="subscript"/>
      <sz val="16"/>
      <color indexed="9"/>
      <name val="Verdana"/>
    </font>
    <font>
      <sz val="16"/>
      <color indexed="9"/>
      <name val="Verdana"/>
    </font>
    <font>
      <sz val="12"/>
      <color indexed="13"/>
      <name val="Verdana"/>
    </font>
    <font>
      <sz val="14"/>
      <color indexed="9"/>
      <name val="Symbol"/>
    </font>
    <font>
      <vertAlign val="subscript"/>
      <sz val="14"/>
      <color indexed="9"/>
      <name val="Verdana"/>
    </font>
    <font>
      <sz val="14"/>
      <color indexed="9"/>
      <name val="Verdana"/>
    </font>
    <font>
      <sz val="13"/>
      <name val="Verdana"/>
    </font>
    <font>
      <vertAlign val="subscript"/>
      <sz val="11"/>
      <color indexed="13"/>
      <name val="Verdana"/>
    </font>
    <font>
      <vertAlign val="subscript"/>
      <sz val="12"/>
      <color indexed="13"/>
      <name val="Verdana"/>
    </font>
    <font>
      <sz val="12"/>
      <color indexed="13"/>
      <name val="Symbol"/>
    </font>
    <font>
      <u/>
      <sz val="11"/>
      <color theme="10"/>
      <name val="Times"/>
    </font>
    <font>
      <u/>
      <sz val="11"/>
      <color theme="11"/>
      <name val="Times"/>
    </font>
    <font>
      <vertAlign val="subscript"/>
      <sz val="11"/>
      <name val="Times"/>
    </font>
    <font>
      <sz val="11"/>
      <name val="Symbol"/>
    </font>
    <font>
      <vertAlign val="superscript"/>
      <sz val="11"/>
      <name val="Times"/>
    </font>
    <font>
      <sz val="8"/>
      <name val="Times"/>
    </font>
    <font>
      <b/>
      <sz val="11"/>
      <name val="Times"/>
    </font>
    <font>
      <b/>
      <vertAlign val="subscript"/>
      <sz val="11"/>
      <name val="Times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13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medium">
        <color indexed="13"/>
      </right>
      <top/>
      <bottom style="medium">
        <color indexed="13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13"/>
      </top>
      <bottom/>
      <diagonal/>
    </border>
    <border>
      <left/>
      <right style="thin">
        <color auto="1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thin">
        <color auto="1"/>
      </left>
      <right style="medium">
        <color indexed="13"/>
      </right>
      <top/>
      <bottom/>
      <diagonal/>
    </border>
    <border>
      <left style="medium">
        <color indexed="13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13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13"/>
      </bottom>
      <diagonal/>
    </border>
    <border>
      <left/>
      <right style="thin">
        <color auto="1"/>
      </right>
      <top/>
      <bottom style="medium">
        <color indexed="13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auto="1"/>
      </right>
      <top/>
      <bottom style="thin">
        <color indexed="9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21">
    <xf numFmtId="3" fontId="0" fillId="0" borderId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  <xf numFmtId="3" fontId="37" fillId="0" borderId="0" applyNumberFormat="0" applyFill="0" applyBorder="0" applyAlignment="0" applyProtection="0">
      <alignment horizontal="center"/>
    </xf>
    <xf numFmtId="3" fontId="38" fillId="0" borderId="0" applyNumberFormat="0" applyFill="0" applyBorder="0" applyAlignment="0" applyProtection="0">
      <alignment horizontal="center"/>
    </xf>
  </cellStyleXfs>
  <cellXfs count="483">
    <xf numFmtId="3" fontId="0" fillId="0" borderId="0" xfId="0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7" fillId="3" borderId="9" xfId="0" applyNumberFormat="1" applyFont="1" applyFill="1" applyBorder="1" applyAlignment="1"/>
    <xf numFmtId="3" fontId="3" fillId="3" borderId="5" xfId="0" applyFont="1" applyFill="1" applyBorder="1">
      <alignment horizontal="center"/>
    </xf>
    <xf numFmtId="164" fontId="3" fillId="3" borderId="2" xfId="0" applyNumberFormat="1" applyFont="1" applyFill="1" applyBorder="1" applyAlignment="1"/>
    <xf numFmtId="164" fontId="3" fillId="3" borderId="0" xfId="0" applyNumberFormat="1" applyFont="1" applyFill="1" applyBorder="1" applyAlignment="1"/>
    <xf numFmtId="3" fontId="9" fillId="3" borderId="5" xfId="0" applyFont="1" applyFill="1" applyBorder="1" applyAlignment="1">
      <alignment horizontal="right"/>
    </xf>
    <xf numFmtId="164" fontId="3" fillId="3" borderId="21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right"/>
    </xf>
    <xf numFmtId="164" fontId="3" fillId="3" borderId="23" xfId="0" applyNumberFormat="1" applyFont="1" applyFill="1" applyBorder="1" applyAlignment="1"/>
    <xf numFmtId="164" fontId="3" fillId="3" borderId="3" xfId="0" applyNumberFormat="1" applyFont="1" applyFill="1" applyBorder="1" applyAlignment="1"/>
    <xf numFmtId="164" fontId="3" fillId="3" borderId="9" xfId="0" applyNumberFormat="1" applyFont="1" applyFill="1" applyBorder="1" applyAlignment="1">
      <alignment horizontal="center" wrapText="1"/>
    </xf>
    <xf numFmtId="164" fontId="3" fillId="3" borderId="11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/>
    <xf numFmtId="164" fontId="3" fillId="3" borderId="21" xfId="0" applyNumberFormat="1" applyFont="1" applyFill="1" applyBorder="1" applyAlignment="1"/>
    <xf numFmtId="164" fontId="4" fillId="6" borderId="4" xfId="0" applyNumberFormat="1" applyFont="1" applyFill="1" applyBorder="1" applyAlignment="1"/>
    <xf numFmtId="164" fontId="0" fillId="6" borderId="20" xfId="0" applyNumberFormat="1" applyFill="1" applyBorder="1" applyAlignment="1"/>
    <xf numFmtId="3" fontId="4" fillId="6" borderId="4" xfId="0" applyFont="1" applyFill="1" applyBorder="1" applyAlignment="1">
      <alignment horizontal="right"/>
    </xf>
    <xf numFmtId="164" fontId="6" fillId="6" borderId="20" xfId="0" applyNumberFormat="1" applyFont="1" applyFill="1" applyBorder="1" applyAlignment="1">
      <alignment horizontal="right"/>
    </xf>
    <xf numFmtId="3" fontId="4" fillId="6" borderId="20" xfId="0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164" fontId="4" fillId="6" borderId="20" xfId="0" applyNumberFormat="1" applyFont="1" applyFill="1" applyBorder="1" applyAlignment="1">
      <alignment horizontal="right"/>
    </xf>
    <xf numFmtId="164" fontId="10" fillId="6" borderId="23" xfId="0" applyNumberFormat="1" applyFont="1" applyFill="1" applyBorder="1" applyAlignment="1"/>
    <xf numFmtId="164" fontId="9" fillId="6" borderId="9" xfId="0" applyNumberFormat="1" applyFont="1" applyFill="1" applyBorder="1" applyAlignment="1"/>
    <xf numFmtId="3" fontId="3" fillId="6" borderId="22" xfId="0" applyFont="1" applyFill="1" applyBorder="1">
      <alignment horizontal="center"/>
    </xf>
    <xf numFmtId="164" fontId="9" fillId="6" borderId="23" xfId="0" applyNumberFormat="1" applyFont="1" applyFill="1" applyBorder="1" applyAlignment="1"/>
    <xf numFmtId="164" fontId="3" fillId="6" borderId="23" xfId="0" applyNumberFormat="1" applyFont="1" applyFill="1" applyBorder="1" applyAlignment="1"/>
    <xf numFmtId="164" fontId="3" fillId="3" borderId="25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/>
    <xf numFmtId="164" fontId="12" fillId="8" borderId="1" xfId="0" applyNumberFormat="1" applyFont="1" applyFill="1" applyBorder="1" applyAlignment="1">
      <alignment horizontal="left"/>
    </xf>
    <xf numFmtId="164" fontId="4" fillId="6" borderId="1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3" fontId="5" fillId="6" borderId="2" xfId="0" applyFont="1" applyFill="1" applyBorder="1" applyAlignment="1">
      <alignment horizontal="center" wrapText="1"/>
    </xf>
    <xf numFmtId="3" fontId="5" fillId="6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/>
    <xf numFmtId="3" fontId="5" fillId="0" borderId="0" xfId="0" applyFont="1" applyFill="1" applyBorder="1" applyAlignment="1">
      <alignment horizontal="center" wrapText="1"/>
    </xf>
    <xf numFmtId="165" fontId="11" fillId="3" borderId="21" xfId="0" applyNumberFormat="1" applyFont="1" applyFill="1" applyBorder="1" applyAlignment="1">
      <alignment horizontal="right"/>
    </xf>
    <xf numFmtId="3" fontId="22" fillId="6" borderId="1" xfId="0" applyFont="1" applyFill="1" applyBorder="1" applyAlignment="1">
      <alignment horizontal="center" vertical="top" wrapText="1"/>
    </xf>
    <xf numFmtId="3" fontId="7" fillId="8" borderId="10" xfId="0" applyFont="1" applyFill="1" applyBorder="1" applyAlignment="1">
      <alignment horizontal="right"/>
    </xf>
    <xf numFmtId="3" fontId="9" fillId="8" borderId="0" xfId="0" applyNumberFormat="1" applyFont="1" applyFill="1" applyBorder="1" applyAlignment="1">
      <alignment horizontal="left"/>
    </xf>
    <xf numFmtId="3" fontId="23" fillId="8" borderId="10" xfId="0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4" fontId="9" fillId="8" borderId="2" xfId="0" applyNumberFormat="1" applyFont="1" applyFill="1" applyBorder="1" applyAlignment="1"/>
    <xf numFmtId="165" fontId="9" fillId="8" borderId="2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>
      <alignment horizontal="right"/>
    </xf>
    <xf numFmtId="3" fontId="9" fillId="8" borderId="0" xfId="0" applyFont="1" applyFill="1" applyBorder="1" applyAlignment="1">
      <alignment horizontal="right"/>
    </xf>
    <xf numFmtId="3" fontId="9" fillId="8" borderId="0" xfId="0" applyFont="1" applyFill="1" applyBorder="1" applyAlignment="1">
      <alignment horizontal="left"/>
    </xf>
    <xf numFmtId="164" fontId="9" fillId="8" borderId="0" xfId="0" applyNumberFormat="1" applyFont="1" applyFill="1" applyBorder="1" applyAlignment="1">
      <alignment horizontal="right"/>
    </xf>
    <xf numFmtId="164" fontId="9" fillId="8" borderId="0" xfId="0" applyNumberFormat="1" applyFont="1" applyFill="1" applyBorder="1" applyAlignment="1">
      <alignment horizontal="left"/>
    </xf>
    <xf numFmtId="165" fontId="9" fillId="8" borderId="0" xfId="0" applyNumberFormat="1" applyFont="1" applyFill="1" applyBorder="1" applyAlignment="1">
      <alignment horizontal="right"/>
    </xf>
    <xf numFmtId="165" fontId="9" fillId="8" borderId="9" xfId="0" applyNumberFormat="1" applyFont="1" applyFill="1" applyBorder="1" applyAlignment="1">
      <alignment horizontal="right"/>
    </xf>
    <xf numFmtId="164" fontId="9" fillId="8" borderId="0" xfId="0" applyNumberFormat="1" applyFont="1" applyFill="1" applyBorder="1" applyAlignment="1"/>
    <xf numFmtId="164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>
      <alignment horizontal="center"/>
    </xf>
    <xf numFmtId="3" fontId="7" fillId="8" borderId="24" xfId="0" applyFont="1" applyFill="1" applyBorder="1" applyAlignment="1">
      <alignment horizontal="right"/>
    </xf>
    <xf numFmtId="3" fontId="9" fillId="8" borderId="21" xfId="0" applyNumberFormat="1" applyFont="1" applyFill="1" applyBorder="1" applyAlignment="1">
      <alignment horizontal="left"/>
    </xf>
    <xf numFmtId="164" fontId="9" fillId="8" borderId="21" xfId="0" applyNumberFormat="1" applyFont="1" applyFill="1" applyBorder="1" applyAlignment="1"/>
    <xf numFmtId="164" fontId="9" fillId="8" borderId="21" xfId="0" applyNumberFormat="1" applyFont="1" applyFill="1" applyBorder="1" applyAlignment="1">
      <alignment horizontal="right"/>
    </xf>
    <xf numFmtId="164" fontId="9" fillId="8" borderId="21" xfId="0" applyNumberFormat="1" applyFont="1" applyFill="1" applyBorder="1" applyAlignment="1">
      <alignment horizontal="left"/>
    </xf>
    <xf numFmtId="164" fontId="9" fillId="8" borderId="21" xfId="0" applyNumberFormat="1" applyFont="1" applyFill="1" applyBorder="1" applyAlignment="1">
      <alignment horizontal="center"/>
    </xf>
    <xf numFmtId="164" fontId="9" fillId="8" borderId="23" xfId="0" applyNumberFormat="1" applyFont="1" applyFill="1" applyBorder="1" applyAlignment="1">
      <alignment horizontal="center"/>
    </xf>
    <xf numFmtId="164" fontId="9" fillId="8" borderId="3" xfId="0" applyNumberFormat="1" applyFont="1" applyFill="1" applyBorder="1" applyAlignment="1">
      <alignment horizontal="right"/>
    </xf>
    <xf numFmtId="164" fontId="9" fillId="8" borderId="42" xfId="0" applyNumberFormat="1" applyFont="1" applyFill="1" applyBorder="1" applyAlignment="1">
      <alignment horizontal="center"/>
    </xf>
    <xf numFmtId="164" fontId="9" fillId="8" borderId="43" xfId="0" applyNumberFormat="1" applyFont="1" applyFill="1" applyBorder="1" applyAlignment="1">
      <alignment horizontal="center"/>
    </xf>
    <xf numFmtId="164" fontId="9" fillId="8" borderId="43" xfId="0" applyNumberFormat="1" applyFont="1" applyFill="1" applyBorder="1" applyAlignment="1">
      <alignment horizontal="right"/>
    </xf>
    <xf numFmtId="3" fontId="9" fillId="8" borderId="43" xfId="0" applyNumberFormat="1" applyFont="1" applyFill="1" applyBorder="1" applyAlignment="1">
      <alignment horizontal="center"/>
    </xf>
    <xf numFmtId="164" fontId="9" fillId="8" borderId="44" xfId="0" applyNumberFormat="1" applyFont="1" applyFill="1" applyBorder="1" applyAlignment="1">
      <alignment horizontal="left"/>
    </xf>
    <xf numFmtId="164" fontId="9" fillId="8" borderId="10" xfId="0" applyNumberFormat="1" applyFont="1" applyFill="1" applyBorder="1" applyAlignment="1">
      <alignment horizontal="center"/>
    </xf>
    <xf numFmtId="3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>
      <alignment horizontal="left"/>
    </xf>
    <xf numFmtId="164" fontId="9" fillId="8" borderId="10" xfId="0" applyNumberFormat="1" applyFont="1" applyFill="1" applyBorder="1" applyAlignment="1">
      <alignment horizontal="right"/>
    </xf>
    <xf numFmtId="3" fontId="9" fillId="8" borderId="0" xfId="0" applyNumberFormat="1" applyFont="1" applyFill="1" applyBorder="1" applyAlignment="1"/>
    <xf numFmtId="4" fontId="9" fillId="8" borderId="0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/>
    <xf numFmtId="164" fontId="9" fillId="8" borderId="10" xfId="0" applyNumberFormat="1" applyFont="1" applyFill="1" applyBorder="1" applyAlignment="1">
      <alignment horizontal="left"/>
    </xf>
    <xf numFmtId="164" fontId="15" fillId="3" borderId="4" xfId="0" applyNumberFormat="1" applyFont="1" applyFill="1" applyBorder="1" applyAlignment="1">
      <alignment horizontal="right" wrapText="1"/>
    </xf>
    <xf numFmtId="164" fontId="25" fillId="3" borderId="0" xfId="0" applyNumberFormat="1" applyFont="1" applyFill="1" applyBorder="1" applyAlignment="1">
      <alignment horizontal="center"/>
    </xf>
    <xf numFmtId="164" fontId="25" fillId="3" borderId="5" xfId="0" applyNumberFormat="1" applyFont="1" applyFill="1" applyBorder="1" applyAlignment="1">
      <alignment horizontal="center"/>
    </xf>
    <xf numFmtId="164" fontId="25" fillId="3" borderId="12" xfId="0" applyNumberFormat="1" applyFont="1" applyFill="1" applyBorder="1" applyAlignment="1">
      <alignment horizontal="center"/>
    </xf>
    <xf numFmtId="164" fontId="25" fillId="3" borderId="10" xfId="0" applyNumberFormat="1" applyFont="1" applyFill="1" applyBorder="1" applyAlignment="1">
      <alignment horizontal="right"/>
    </xf>
    <xf numFmtId="164" fontId="25" fillId="3" borderId="20" xfId="0" applyNumberFormat="1" applyFont="1" applyFill="1" applyBorder="1" applyAlignment="1">
      <alignment horizontal="right"/>
    </xf>
    <xf numFmtId="3" fontId="9" fillId="3" borderId="10" xfId="0" applyFont="1" applyFill="1" applyBorder="1" applyAlignment="1">
      <alignment horizontal="right"/>
    </xf>
    <xf numFmtId="3" fontId="9" fillId="3" borderId="0" xfId="0" applyFont="1" applyFill="1" applyBorder="1">
      <alignment horizontal="center"/>
    </xf>
    <xf numFmtId="3" fontId="9" fillId="3" borderId="5" xfId="0" applyFont="1" applyFill="1" applyBorder="1">
      <alignment horizontal="center"/>
    </xf>
    <xf numFmtId="164" fontId="9" fillId="3" borderId="10" xfId="0" applyNumberFormat="1" applyFont="1" applyFill="1" applyBorder="1" applyAlignment="1">
      <alignment horizontal="right"/>
    </xf>
    <xf numFmtId="164" fontId="9" fillId="3" borderId="5" xfId="0" applyNumberFormat="1" applyFont="1" applyFill="1" applyBorder="1" applyAlignment="1">
      <alignment horizontal="right"/>
    </xf>
    <xf numFmtId="164" fontId="10" fillId="3" borderId="24" xfId="0" applyNumberFormat="1" applyFont="1" applyFill="1" applyBorder="1" applyAlignment="1">
      <alignment horizontal="right"/>
    </xf>
    <xf numFmtId="3" fontId="10" fillId="3" borderId="21" xfId="0" applyFont="1" applyFill="1" applyBorder="1">
      <alignment horizontal="center"/>
    </xf>
    <xf numFmtId="164" fontId="10" fillId="3" borderId="22" xfId="0" applyNumberFormat="1" applyFont="1" applyFill="1" applyBorder="1" applyAlignment="1">
      <alignment horizontal="right"/>
    </xf>
    <xf numFmtId="3" fontId="9" fillId="3" borderId="24" xfId="0" applyFont="1" applyFill="1" applyBorder="1" applyAlignment="1">
      <alignment horizontal="right"/>
    </xf>
    <xf numFmtId="3" fontId="9" fillId="3" borderId="21" xfId="0" applyFont="1" applyFill="1" applyBorder="1">
      <alignment horizontal="center"/>
    </xf>
    <xf numFmtId="3" fontId="9" fillId="3" borderId="22" xfId="0" applyFont="1" applyFill="1" applyBorder="1">
      <alignment horizontal="center"/>
    </xf>
    <xf numFmtId="164" fontId="9" fillId="3" borderId="0" xfId="0" applyNumberFormat="1" applyFont="1" applyFill="1" applyBorder="1" applyAlignment="1">
      <alignment horizontal="right"/>
    </xf>
    <xf numFmtId="164" fontId="9" fillId="3" borderId="24" xfId="0" applyNumberFormat="1" applyFont="1" applyFill="1" applyBorder="1" applyAlignment="1">
      <alignment horizontal="right"/>
    </xf>
    <xf numFmtId="164" fontId="9" fillId="3" borderId="21" xfId="0" applyNumberFormat="1" applyFont="1" applyFill="1" applyBorder="1" applyAlignment="1">
      <alignment horizontal="right"/>
    </xf>
    <xf numFmtId="164" fontId="9" fillId="3" borderId="22" xfId="0" applyNumberFormat="1" applyFont="1" applyFill="1" applyBorder="1" applyAlignment="1">
      <alignment horizontal="right"/>
    </xf>
    <xf numFmtId="3" fontId="9" fillId="3" borderId="0" xfId="0" applyFont="1" applyFill="1" applyBorder="1" applyAlignment="1">
      <alignment horizontal="center" wrapText="1"/>
    </xf>
    <xf numFmtId="3" fontId="9" fillId="3" borderId="5" xfId="0" applyFont="1" applyFill="1" applyBorder="1" applyAlignment="1">
      <alignment horizontal="center" wrapText="1"/>
    </xf>
    <xf numFmtId="3" fontId="9" fillId="3" borderId="10" xfId="0" applyFont="1" applyFill="1" applyBorder="1">
      <alignment horizontal="center"/>
    </xf>
    <xf numFmtId="3" fontId="9" fillId="3" borderId="32" xfId="0" applyNumberFormat="1" applyFont="1" applyFill="1" applyBorder="1">
      <alignment horizontal="center"/>
    </xf>
    <xf numFmtId="3" fontId="9" fillId="3" borderId="22" xfId="0" applyNumberFormat="1" applyFont="1" applyFill="1" applyBorder="1">
      <alignment horizontal="center"/>
    </xf>
    <xf numFmtId="3" fontId="9" fillId="3" borderId="23" xfId="0" applyNumberFormat="1" applyFont="1" applyFill="1" applyBorder="1">
      <alignment horizontal="center"/>
    </xf>
    <xf numFmtId="3" fontId="9" fillId="3" borderId="9" xfId="0" applyFont="1" applyFill="1" applyBorder="1">
      <alignment horizontal="center"/>
    </xf>
    <xf numFmtId="3" fontId="9" fillId="3" borderId="9" xfId="0" applyFont="1" applyFill="1" applyBorder="1" applyAlignment="1">
      <alignment horizontal="center"/>
    </xf>
    <xf numFmtId="3" fontId="10" fillId="3" borderId="22" xfId="0" applyFont="1" applyFill="1" applyBorder="1">
      <alignment horizontal="center"/>
    </xf>
    <xf numFmtId="3" fontId="10" fillId="3" borderId="23" xfId="0" applyFont="1" applyFill="1" applyBorder="1">
      <alignment horizontal="center"/>
    </xf>
    <xf numFmtId="3" fontId="9" fillId="3" borderId="22" xfId="0" applyFont="1" applyFill="1" applyBorder="1" applyAlignment="1">
      <alignment horizontal="right"/>
    </xf>
    <xf numFmtId="3" fontId="9" fillId="3" borderId="23" xfId="0" applyFont="1" applyFill="1" applyBorder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6" borderId="32" xfId="0" applyFont="1" applyFill="1" applyBorder="1">
      <alignment horizontal="center"/>
    </xf>
    <xf numFmtId="164" fontId="5" fillId="6" borderId="23" xfId="0" applyNumberFormat="1" applyFont="1" applyFill="1" applyBorder="1" applyAlignment="1"/>
    <xf numFmtId="3" fontId="5" fillId="6" borderId="5" xfId="0" applyFont="1" applyFill="1" applyBorder="1">
      <alignment horizontal="center"/>
    </xf>
    <xf numFmtId="164" fontId="5" fillId="6" borderId="9" xfId="0" applyNumberFormat="1" applyFont="1" applyFill="1" applyBorder="1" applyAlignment="1"/>
    <xf numFmtId="3" fontId="10" fillId="6" borderId="22" xfId="0" applyFont="1" applyFill="1" applyBorder="1">
      <alignment horizontal="center"/>
    </xf>
    <xf numFmtId="3" fontId="9" fillId="6" borderId="5" xfId="0" applyFont="1" applyFill="1" applyBorder="1">
      <alignment horizontal="center"/>
    </xf>
    <xf numFmtId="3" fontId="9" fillId="6" borderId="22" xfId="0" applyFont="1" applyFill="1" applyBorder="1">
      <alignment horizontal="center"/>
    </xf>
    <xf numFmtId="3" fontId="29" fillId="5" borderId="28" xfId="0" applyNumberFormat="1" applyFont="1" applyFill="1" applyBorder="1">
      <alignment horizontal="center"/>
    </xf>
    <xf numFmtId="3" fontId="29" fillId="5" borderId="5" xfId="0" applyNumberFormat="1" applyFont="1" applyFill="1" applyBorder="1">
      <alignment horizontal="center"/>
    </xf>
    <xf numFmtId="164" fontId="30" fillId="3" borderId="21" xfId="0" applyNumberFormat="1" applyFont="1" applyFill="1" applyBorder="1" applyAlignment="1">
      <alignment horizontal="center"/>
    </xf>
    <xf numFmtId="164" fontId="30" fillId="3" borderId="2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right"/>
    </xf>
    <xf numFmtId="3" fontId="15" fillId="3" borderId="21" xfId="0" applyFont="1" applyFill="1" applyBorder="1">
      <alignment horizontal="center"/>
    </xf>
    <xf numFmtId="3" fontId="15" fillId="3" borderId="22" xfId="0" applyFont="1" applyFill="1" applyBorder="1">
      <alignment horizontal="center"/>
    </xf>
    <xf numFmtId="3" fontId="32" fillId="3" borderId="0" xfId="0" applyFont="1" applyFill="1" applyBorder="1">
      <alignment horizontal="center"/>
    </xf>
    <xf numFmtId="164" fontId="15" fillId="3" borderId="0" xfId="0" applyNumberFormat="1" applyFont="1" applyFill="1" applyBorder="1" applyAlignment="1">
      <alignment horizontal="center" wrapText="1"/>
    </xf>
    <xf numFmtId="164" fontId="15" fillId="3" borderId="5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left"/>
    </xf>
    <xf numFmtId="3" fontId="5" fillId="4" borderId="12" xfId="0" applyFont="1" applyFill="1" applyBorder="1">
      <alignment horizontal="center"/>
    </xf>
    <xf numFmtId="3" fontId="5" fillId="4" borderId="16" xfId="0" applyFont="1" applyFill="1" applyBorder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left"/>
    </xf>
    <xf numFmtId="164" fontId="5" fillId="4" borderId="21" xfId="0" applyNumberFormat="1" applyFont="1" applyFill="1" applyBorder="1" applyAlignment="1"/>
    <xf numFmtId="164" fontId="5" fillId="4" borderId="23" xfId="0" applyNumberFormat="1" applyFont="1" applyFill="1" applyBorder="1" applyAlignment="1"/>
    <xf numFmtId="3" fontId="18" fillId="7" borderId="32" xfId="0" applyNumberFormat="1" applyFont="1" applyFill="1" applyBorder="1">
      <alignment horizontal="center"/>
    </xf>
    <xf numFmtId="3" fontId="18" fillId="7" borderId="22" xfId="0" applyNumberFormat="1" applyFont="1" applyFill="1" applyBorder="1">
      <alignment horizontal="center"/>
    </xf>
    <xf numFmtId="3" fontId="29" fillId="7" borderId="32" xfId="0" applyNumberFormat="1" applyFont="1" applyFill="1" applyBorder="1">
      <alignment horizontal="center"/>
    </xf>
    <xf numFmtId="3" fontId="29" fillId="7" borderId="22" xfId="0" applyNumberFormat="1" applyFont="1" applyFill="1" applyBorder="1">
      <alignment horizontal="center"/>
    </xf>
    <xf numFmtId="164" fontId="29" fillId="7" borderId="5" xfId="0" applyNumberFormat="1" applyFont="1" applyFill="1" applyBorder="1" applyAlignment="1">
      <alignment horizontal="center"/>
    </xf>
    <xf numFmtId="164" fontId="36" fillId="7" borderId="9" xfId="0" applyNumberFormat="1" applyFont="1" applyFill="1" applyBorder="1" applyAlignment="1"/>
    <xf numFmtId="164" fontId="18" fillId="7" borderId="20" xfId="0" applyNumberFormat="1" applyFont="1" applyFill="1" applyBorder="1" applyAlignment="1">
      <alignment horizontal="right"/>
    </xf>
    <xf numFmtId="164" fontId="18" fillId="7" borderId="22" xfId="0" applyNumberFormat="1" applyFont="1" applyFill="1" applyBorder="1" applyAlignment="1">
      <alignment horizontal="center"/>
    </xf>
    <xf numFmtId="164" fontId="18" fillId="7" borderId="23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right"/>
    </xf>
    <xf numFmtId="3" fontId="29" fillId="3" borderId="0" xfId="0" applyFont="1" applyFill="1" applyBorder="1">
      <alignment horizontal="center"/>
    </xf>
    <xf numFmtId="164" fontId="29" fillId="7" borderId="31" xfId="0" applyNumberFormat="1" applyFont="1" applyFill="1" applyBorder="1" applyAlignment="1">
      <alignment horizontal="center"/>
    </xf>
    <xf numFmtId="164" fontId="18" fillId="5" borderId="6" xfId="0" applyNumberFormat="1" applyFont="1" applyFill="1" applyBorder="1" applyAlignment="1"/>
    <xf numFmtId="3" fontId="29" fillId="5" borderId="33" xfId="0" applyNumberFormat="1" applyFont="1" applyFill="1" applyBorder="1">
      <alignment horizontal="center"/>
    </xf>
    <xf numFmtId="3" fontId="29" fillId="5" borderId="34" xfId="0" applyNumberFormat="1" applyFont="1" applyFill="1" applyBorder="1">
      <alignment horizontal="center"/>
    </xf>
    <xf numFmtId="3" fontId="29" fillId="7" borderId="8" xfId="0" applyFont="1" applyFill="1" applyBorder="1">
      <alignment horizontal="center"/>
    </xf>
    <xf numFmtId="164" fontId="18" fillId="5" borderId="35" xfId="0" applyNumberFormat="1" applyFont="1" applyFill="1" applyBorder="1" applyAlignment="1"/>
    <xf numFmtId="164" fontId="29" fillId="7" borderId="36" xfId="0" applyNumberFormat="1" applyFont="1" applyFill="1" applyBorder="1" applyAlignment="1"/>
    <xf numFmtId="3" fontId="29" fillId="7" borderId="37" xfId="0" applyFont="1" applyFill="1" applyBorder="1">
      <alignment horizontal="center"/>
    </xf>
    <xf numFmtId="164" fontId="18" fillId="7" borderId="38" xfId="0" applyNumberFormat="1" applyFont="1" applyFill="1" applyBorder="1" applyAlignment="1">
      <alignment horizontal="right"/>
    </xf>
    <xf numFmtId="3" fontId="29" fillId="7" borderId="39" xfId="0" applyFont="1" applyFill="1" applyBorder="1">
      <alignment horizontal="center"/>
    </xf>
    <xf numFmtId="3" fontId="29" fillId="7" borderId="36" xfId="0" applyFont="1" applyFill="1" applyBorder="1">
      <alignment horizontal="center"/>
    </xf>
    <xf numFmtId="164" fontId="29" fillId="7" borderId="37" xfId="0" applyNumberFormat="1" applyFont="1" applyFill="1" applyBorder="1" applyAlignment="1"/>
    <xf numFmtId="164" fontId="29" fillId="7" borderId="38" xfId="0" applyNumberFormat="1" applyFont="1" applyFill="1" applyBorder="1" applyAlignment="1">
      <alignment horizontal="right"/>
    </xf>
    <xf numFmtId="164" fontId="29" fillId="7" borderId="13" xfId="0" applyNumberFormat="1" applyFont="1" applyFill="1" applyBorder="1" applyAlignment="1">
      <alignment horizontal="right"/>
    </xf>
    <xf numFmtId="3" fontId="29" fillId="7" borderId="40" xfId="0" applyNumberFormat="1" applyFont="1" applyFill="1" applyBorder="1" applyAlignment="1">
      <alignment horizontal="center"/>
    </xf>
    <xf numFmtId="3" fontId="29" fillId="7" borderId="41" xfId="0" applyNumberFormat="1" applyFont="1" applyFill="1" applyBorder="1" applyAlignment="1">
      <alignment horizontal="center"/>
    </xf>
    <xf numFmtId="3" fontId="29" fillId="7" borderId="1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0" fillId="2" borderId="10" xfId="0" applyNumberFormat="1" applyFill="1" applyBorder="1" applyAlignment="1"/>
    <xf numFmtId="3" fontId="5" fillId="2" borderId="10" xfId="0" applyFont="1" applyFill="1" applyBorder="1" applyAlignment="1">
      <alignment horizontal="center" wrapText="1"/>
    </xf>
    <xf numFmtId="164" fontId="0" fillId="2" borderId="0" xfId="0" quotePrefix="1" applyNumberFormat="1" applyFill="1" applyBorder="1" applyAlignment="1"/>
    <xf numFmtId="164" fontId="1" fillId="2" borderId="21" xfId="0" applyNumberFormat="1" applyFont="1" applyFill="1" applyBorder="1" applyAlignment="1"/>
    <xf numFmtId="165" fontId="0" fillId="2" borderId="0" xfId="0" applyNumberFormat="1" applyFill="1" applyBorder="1" applyAlignment="1">
      <alignment horizontal="right"/>
    </xf>
    <xf numFmtId="165" fontId="0" fillId="2" borderId="0" xfId="0" quotePrefix="1" applyNumberFormat="1" applyFill="1" applyBorder="1" applyAlignment="1">
      <alignment horizontal="center"/>
    </xf>
    <xf numFmtId="165" fontId="0" fillId="2" borderId="0" xfId="0" quotePrefix="1" applyNumberFormat="1" applyFill="1" applyBorder="1" applyAlignment="1">
      <alignment horizontal="left"/>
    </xf>
    <xf numFmtId="3" fontId="0" fillId="2" borderId="0" xfId="0" applyFill="1">
      <alignment horizontal="center"/>
    </xf>
    <xf numFmtId="3" fontId="0" fillId="2" borderId="0" xfId="0" applyFill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24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/>
    <xf numFmtId="164" fontId="3" fillId="2" borderId="23" xfId="0" applyNumberFormat="1" applyFont="1" applyFill="1" applyBorder="1" applyAlignment="1"/>
    <xf numFmtId="3" fontId="0" fillId="2" borderId="27" xfId="0" applyFill="1" applyBorder="1">
      <alignment horizontal="center"/>
    </xf>
    <xf numFmtId="3" fontId="0" fillId="2" borderId="28" xfId="0" applyFill="1" applyBorder="1">
      <alignment horizontal="center"/>
    </xf>
    <xf numFmtId="3" fontId="0" fillId="2" borderId="5" xfId="0" applyFill="1" applyBorder="1">
      <alignment horizontal="center"/>
    </xf>
    <xf numFmtId="165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/>
    <xf numFmtId="3" fontId="29" fillId="6" borderId="22" xfId="0" applyFont="1" applyFill="1" applyBorder="1">
      <alignment horizontal="center"/>
    </xf>
    <xf numFmtId="164" fontId="29" fillId="6" borderId="23" xfId="0" applyNumberFormat="1" applyFont="1" applyFill="1" applyBorder="1" applyAlignment="1"/>
    <xf numFmtId="3" fontId="0" fillId="0" borderId="0" xfId="0" applyFont="1" applyAlignment="1">
      <alignment horizontal="center" vertical="center"/>
    </xf>
    <xf numFmtId="3" fontId="0" fillId="0" borderId="9" xfId="0" applyFont="1" applyBorder="1" applyAlignment="1">
      <alignment horizontal="center" vertical="center"/>
    </xf>
    <xf numFmtId="3" fontId="0" fillId="0" borderId="45" xfId="0" applyFont="1" applyBorder="1" applyAlignment="1">
      <alignment horizontal="center" vertical="center"/>
    </xf>
    <xf numFmtId="3" fontId="0" fillId="0" borderId="47" xfId="0" applyFont="1" applyBorder="1" applyAlignment="1">
      <alignment horizontal="center" vertical="center"/>
    </xf>
    <xf numFmtId="3" fontId="0" fillId="0" borderId="0" xfId="0" applyFont="1" applyBorder="1" applyAlignment="1">
      <alignment horizontal="center" vertical="center"/>
    </xf>
    <xf numFmtId="3" fontId="0" fillId="0" borderId="46" xfId="0" applyFont="1" applyBorder="1" applyAlignment="1">
      <alignment horizontal="center" vertical="center"/>
    </xf>
    <xf numFmtId="3" fontId="0" fillId="0" borderId="48" xfId="0" applyFont="1" applyBorder="1" applyAlignment="1">
      <alignment horizontal="center" vertical="center"/>
    </xf>
    <xf numFmtId="3" fontId="0" fillId="0" borderId="49" xfId="0" applyFont="1" applyBorder="1" applyAlignment="1">
      <alignment horizontal="center" vertical="center"/>
    </xf>
    <xf numFmtId="3" fontId="0" fillId="0" borderId="24" xfId="0" applyFont="1" applyBorder="1" applyAlignment="1">
      <alignment horizontal="center" vertical="center"/>
    </xf>
    <xf numFmtId="3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3" fontId="0" fillId="0" borderId="12" xfId="0" applyFont="1" applyBorder="1" applyAlignment="1">
      <alignment horizontal="center" vertical="center"/>
    </xf>
    <xf numFmtId="3" fontId="0" fillId="0" borderId="5" xfId="0" applyFont="1" applyBorder="1" applyAlignment="1">
      <alignment horizontal="center" vertical="center"/>
    </xf>
    <xf numFmtId="3" fontId="0" fillId="0" borderId="30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43" fillId="0" borderId="0" xfId="0" applyFont="1" applyBorder="1" applyAlignment="1">
      <alignment horizontal="center" vertical="center"/>
    </xf>
    <xf numFmtId="3" fontId="43" fillId="0" borderId="12" xfId="0" applyFont="1" applyBorder="1" applyAlignment="1">
      <alignment horizontal="center" vertical="center"/>
    </xf>
    <xf numFmtId="3" fontId="0" fillId="0" borderId="30" xfId="0" quotePrefix="1" applyFont="1" applyBorder="1" applyAlignment="1">
      <alignment horizontal="center" vertical="center"/>
    </xf>
    <xf numFmtId="3" fontId="0" fillId="0" borderId="30" xfId="0" quotePrefix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3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30" xfId="0" applyNumberFormat="1" applyFont="1" applyBorder="1" applyAlignment="1">
      <alignment horizontal="center" vertical="center"/>
    </xf>
    <xf numFmtId="3" fontId="5" fillId="6" borderId="2" xfId="0" applyFont="1" applyFill="1" applyBorder="1" applyAlignment="1">
      <alignment horizontal="center" vertical="center" wrapText="1"/>
    </xf>
    <xf numFmtId="3" fontId="5" fillId="6" borderId="0" xfId="0" applyFont="1" applyFill="1" applyBorder="1" applyAlignment="1">
      <alignment horizontal="center" vertical="center" wrapText="1"/>
    </xf>
    <xf numFmtId="3" fontId="9" fillId="3" borderId="26" xfId="0" applyFont="1" applyFill="1" applyBorder="1" applyAlignment="1">
      <alignment horizontal="center" vertical="top" wrapText="1"/>
    </xf>
    <xf numFmtId="3" fontId="9" fillId="3" borderId="2" xfId="0" applyFont="1" applyFill="1" applyBorder="1" applyAlignment="1">
      <alignment horizontal="center" vertical="top" wrapText="1"/>
    </xf>
    <xf numFmtId="3" fontId="9" fillId="3" borderId="3" xfId="0" applyFont="1" applyFill="1" applyBorder="1" applyAlignment="1">
      <alignment horizontal="center" vertical="top" wrapText="1"/>
    </xf>
    <xf numFmtId="3" fontId="9" fillId="3" borderId="29" xfId="0" applyFont="1" applyFill="1" applyBorder="1" applyAlignment="1">
      <alignment horizontal="center" vertical="top" wrapText="1"/>
    </xf>
    <xf numFmtId="3" fontId="9" fillId="3" borderId="0" xfId="0" applyFont="1" applyFill="1" applyBorder="1" applyAlignment="1">
      <alignment horizontal="center" vertical="top" wrapText="1"/>
    </xf>
    <xf numFmtId="3" fontId="9" fillId="3" borderId="9" xfId="0" applyFont="1" applyFill="1" applyBorder="1" applyAlignment="1">
      <alignment horizontal="center" vertical="top" wrapText="1"/>
    </xf>
    <xf numFmtId="3" fontId="5" fillId="6" borderId="2" xfId="0" applyFont="1" applyFill="1" applyBorder="1" applyAlignment="1">
      <alignment horizontal="center" vertical="center" wrapText="1"/>
    </xf>
    <xf numFmtId="3" fontId="5" fillId="6" borderId="0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top" wrapText="1"/>
    </xf>
    <xf numFmtId="164" fontId="15" fillId="3" borderId="2" xfId="0" applyNumberFormat="1" applyFont="1" applyFill="1" applyBorder="1" applyAlignment="1">
      <alignment horizontal="center" vertical="top" wrapText="1"/>
    </xf>
    <xf numFmtId="164" fontId="15" fillId="3" borderId="25" xfId="0" applyNumberFormat="1" applyFont="1" applyFill="1" applyBorder="1" applyAlignment="1">
      <alignment horizontal="center" vertical="top" wrapText="1"/>
    </xf>
    <xf numFmtId="164" fontId="15" fillId="3" borderId="10" xfId="0" applyNumberFormat="1" applyFont="1" applyFill="1" applyBorder="1" applyAlignment="1">
      <alignment horizontal="center" vertical="top" wrapText="1"/>
    </xf>
    <xf numFmtId="164" fontId="15" fillId="3" borderId="0" xfId="0" applyNumberFormat="1" applyFont="1" applyFill="1" applyBorder="1" applyAlignment="1">
      <alignment horizontal="center" vertical="top" wrapText="1"/>
    </xf>
    <xf numFmtId="164" fontId="15" fillId="3" borderId="5" xfId="0" applyNumberFormat="1" applyFont="1" applyFill="1" applyBorder="1" applyAlignment="1">
      <alignment horizontal="center" vertical="top" wrapText="1"/>
    </xf>
    <xf numFmtId="164" fontId="15" fillId="3" borderId="26" xfId="0" applyNumberFormat="1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16" fillId="5" borderId="13" xfId="0" applyNumberFormat="1" applyFont="1" applyFill="1" applyBorder="1" applyAlignment="1">
      <alignment horizontal="center" vertical="top"/>
    </xf>
    <xf numFmtId="164" fontId="16" fillId="5" borderId="14" xfId="0" applyNumberFormat="1" applyFont="1" applyFill="1" applyBorder="1" applyAlignment="1">
      <alignment horizontal="center" vertical="top"/>
    </xf>
    <xf numFmtId="164" fontId="16" fillId="5" borderId="15" xfId="0" applyNumberFormat="1" applyFont="1" applyFill="1" applyBorder="1" applyAlignment="1">
      <alignment horizontal="center" vertical="top"/>
    </xf>
    <xf numFmtId="164" fontId="16" fillId="5" borderId="6" xfId="0" applyNumberFormat="1" applyFont="1" applyFill="1" applyBorder="1" applyAlignment="1">
      <alignment horizontal="center" wrapText="1"/>
    </xf>
    <xf numFmtId="164" fontId="16" fillId="5" borderId="7" xfId="0" applyNumberFormat="1" applyFont="1" applyFill="1" applyBorder="1" applyAlignment="1">
      <alignment horizontal="center" wrapText="1"/>
    </xf>
    <xf numFmtId="164" fontId="16" fillId="5" borderId="8" xfId="0" applyNumberFormat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left"/>
    </xf>
    <xf numFmtId="164" fontId="12" fillId="3" borderId="2" xfId="0" applyNumberFormat="1" applyFont="1" applyFill="1" applyBorder="1" applyAlignment="1">
      <alignment horizontal="left"/>
    </xf>
    <xf numFmtId="164" fontId="22" fillId="4" borderId="1" xfId="0" applyNumberFormat="1" applyFont="1" applyFill="1" applyBorder="1" applyAlignment="1">
      <alignment horizontal="left"/>
    </xf>
    <xf numFmtId="164" fontId="22" fillId="4" borderId="2" xfId="0" applyNumberFormat="1" applyFont="1" applyFill="1" applyBorder="1" applyAlignment="1">
      <alignment horizontal="left"/>
    </xf>
    <xf numFmtId="164" fontId="22" fillId="4" borderId="3" xfId="0" applyNumberFormat="1" applyFont="1" applyFill="1" applyBorder="1" applyAlignment="1">
      <alignment horizontal="left"/>
    </xf>
    <xf numFmtId="164" fontId="9" fillId="3" borderId="21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9" fillId="3" borderId="1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right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 wrapText="1"/>
    </xf>
    <xf numFmtId="164" fontId="16" fillId="5" borderId="7" xfId="0" applyNumberFormat="1" applyFont="1" applyFill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5" fillId="3" borderId="5" xfId="0" applyNumberFormat="1" applyFont="1" applyFill="1" applyBorder="1" applyAlignment="1">
      <alignment horizontal="center" vertical="center"/>
    </xf>
    <xf numFmtId="164" fontId="25" fillId="3" borderId="12" xfId="0" applyNumberFormat="1" applyFont="1" applyFill="1" applyBorder="1" applyAlignment="1">
      <alignment horizontal="center" vertical="center"/>
    </xf>
    <xf numFmtId="164" fontId="16" fillId="5" borderId="13" xfId="0" applyNumberFormat="1" applyFont="1" applyFill="1" applyBorder="1" applyAlignment="1">
      <alignment horizontal="center" vertical="center"/>
    </xf>
    <xf numFmtId="164" fontId="16" fillId="5" borderId="14" xfId="0" applyNumberFormat="1" applyFont="1" applyFill="1" applyBorder="1" applyAlignment="1">
      <alignment horizontal="center" vertical="center"/>
    </xf>
    <xf numFmtId="164" fontId="16" fillId="5" borderId="15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/>
    </xf>
    <xf numFmtId="3" fontId="5" fillId="4" borderId="12" xfId="0" applyFont="1" applyFill="1" applyBorder="1" applyAlignment="1">
      <alignment horizontal="center" vertical="center"/>
    </xf>
    <xf numFmtId="3" fontId="5" fillId="4" borderId="16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5" fillId="3" borderId="10" xfId="0" applyNumberFormat="1" applyFont="1" applyFill="1" applyBorder="1" applyAlignment="1">
      <alignment horizontal="right" vertical="center"/>
    </xf>
    <xf numFmtId="3" fontId="32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25" fillId="3" borderId="20" xfId="0" applyNumberFormat="1" applyFont="1" applyFill="1" applyBorder="1" applyAlignment="1">
      <alignment horizontal="right" vertical="center"/>
    </xf>
    <xf numFmtId="3" fontId="15" fillId="3" borderId="21" xfId="0" applyFont="1" applyFill="1" applyBorder="1" applyAlignment="1">
      <alignment horizontal="center" vertical="center"/>
    </xf>
    <xf numFmtId="3" fontId="15" fillId="3" borderId="22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5" fillId="4" borderId="24" xfId="0" applyNumberFormat="1" applyFont="1" applyFill="1" applyBorder="1" applyAlignment="1">
      <alignment horizontal="right" vertical="center"/>
    </xf>
    <xf numFmtId="3" fontId="5" fillId="4" borderId="21" xfId="0" applyNumberFormat="1" applyFont="1" applyFill="1" applyBorder="1" applyAlignment="1">
      <alignment horizontal="left" vertical="center"/>
    </xf>
    <xf numFmtId="164" fontId="5" fillId="4" borderId="21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3" fontId="0" fillId="2" borderId="0" xfId="0" applyFill="1" applyAlignment="1">
      <alignment horizontal="center" vertical="center"/>
    </xf>
    <xf numFmtId="3" fontId="0" fillId="2" borderId="0" xfId="0" applyFill="1" applyAlignment="1">
      <alignment horizontal="left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25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/>
    </xf>
    <xf numFmtId="3" fontId="0" fillId="2" borderId="27" xfId="0" applyFill="1" applyBorder="1" applyAlignment="1">
      <alignment horizontal="center" vertical="center"/>
    </xf>
    <xf numFmtId="3" fontId="22" fillId="6" borderId="1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15" fillId="3" borderId="10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3" fontId="9" fillId="3" borderId="5" xfId="0" applyFont="1" applyFill="1" applyBorder="1" applyAlignment="1">
      <alignment horizontal="right" vertical="center"/>
    </xf>
    <xf numFmtId="3" fontId="9" fillId="3" borderId="5" xfId="0" applyFont="1" applyFill="1" applyBorder="1" applyAlignment="1">
      <alignment horizontal="center" vertical="center"/>
    </xf>
    <xf numFmtId="3" fontId="3" fillId="3" borderId="5" xfId="0" applyFont="1" applyFill="1" applyBorder="1" applyAlignment="1">
      <alignment horizontal="center" vertical="center"/>
    </xf>
    <xf numFmtId="3" fontId="0" fillId="2" borderId="28" xfId="0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3" fontId="5" fillId="2" borderId="10" xfId="0" applyFont="1" applyFill="1" applyBorder="1" applyAlignment="1">
      <alignment horizontal="center" vertical="center" wrapText="1"/>
    </xf>
    <xf numFmtId="3" fontId="5" fillId="0" borderId="0" xfId="0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right" vertical="center"/>
    </xf>
    <xf numFmtId="3" fontId="9" fillId="3" borderId="0" xfId="0" applyFont="1" applyFill="1" applyBorder="1" applyAlignment="1">
      <alignment horizontal="center" vertical="center" wrapText="1"/>
    </xf>
    <xf numFmtId="3" fontId="9" fillId="3" borderId="5" xfId="0" applyFont="1" applyFill="1" applyBorder="1" applyAlignment="1">
      <alignment horizontal="center" vertical="center" wrapText="1"/>
    </xf>
    <xf numFmtId="164" fontId="30" fillId="3" borderId="5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right" vertical="center"/>
    </xf>
    <xf numFmtId="164" fontId="30" fillId="3" borderId="21" xfId="0" applyNumberFormat="1" applyFont="1" applyFill="1" applyBorder="1" applyAlignment="1">
      <alignment horizontal="center" vertical="center"/>
    </xf>
    <xf numFmtId="164" fontId="30" fillId="3" borderId="22" xfId="0" applyNumberFormat="1" applyFont="1" applyFill="1" applyBorder="1" applyAlignment="1">
      <alignment horizontal="center" vertical="center"/>
    </xf>
    <xf numFmtId="164" fontId="29" fillId="7" borderId="31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right" vertical="center"/>
    </xf>
    <xf numFmtId="3" fontId="9" fillId="3" borderId="32" xfId="0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vertical="center"/>
    </xf>
    <xf numFmtId="3" fontId="5" fillId="6" borderId="32" xfId="0" applyFont="1" applyFill="1" applyBorder="1" applyAlignment="1">
      <alignment horizontal="center" vertical="center"/>
    </xf>
    <xf numFmtId="164" fontId="5" fillId="6" borderId="23" xfId="0" applyNumberFormat="1" applyFont="1" applyFill="1" applyBorder="1" applyAlignment="1">
      <alignment vertical="center"/>
    </xf>
    <xf numFmtId="3" fontId="9" fillId="3" borderId="10" xfId="0" applyFont="1" applyFill="1" applyBorder="1" applyAlignment="1">
      <alignment horizontal="center" vertical="center"/>
    </xf>
    <xf numFmtId="3" fontId="9" fillId="3" borderId="0" xfId="0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vertical="center"/>
    </xf>
    <xf numFmtId="3" fontId="29" fillId="5" borderId="33" xfId="0" applyNumberFormat="1" applyFont="1" applyFill="1" applyBorder="1" applyAlignment="1">
      <alignment horizontal="center" vertical="center"/>
    </xf>
    <xf numFmtId="3" fontId="29" fillId="5" borderId="34" xfId="0" applyNumberFormat="1" applyFont="1" applyFill="1" applyBorder="1" applyAlignment="1">
      <alignment horizontal="center" vertical="center"/>
    </xf>
    <xf numFmtId="3" fontId="29" fillId="7" borderId="8" xfId="0" applyFont="1" applyFill="1" applyBorder="1" applyAlignment="1">
      <alignment horizontal="center" vertical="center"/>
    </xf>
    <xf numFmtId="3" fontId="0" fillId="2" borderId="5" xfId="0" applyFill="1" applyBorder="1" applyAlignment="1">
      <alignment horizontal="center" vertical="center"/>
    </xf>
    <xf numFmtId="3" fontId="9" fillId="3" borderId="9" xfId="0" applyFont="1" applyFill="1" applyBorder="1" applyAlignment="1">
      <alignment horizontal="center" vertical="center"/>
    </xf>
    <xf numFmtId="3" fontId="4" fillId="6" borderId="4" xfId="0" applyFont="1" applyFill="1" applyBorder="1" applyAlignment="1">
      <alignment horizontal="right" vertical="center"/>
    </xf>
    <xf numFmtId="3" fontId="5" fillId="6" borderId="5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vertical="center"/>
    </xf>
    <xf numFmtId="3" fontId="9" fillId="3" borderId="10" xfId="0" applyFont="1" applyFill="1" applyBorder="1" applyAlignment="1">
      <alignment horizontal="right" vertical="center"/>
    </xf>
    <xf numFmtId="164" fontId="18" fillId="5" borderId="35" xfId="0" applyNumberFormat="1" applyFont="1" applyFill="1" applyBorder="1" applyAlignment="1">
      <alignment vertical="center"/>
    </xf>
    <xf numFmtId="3" fontId="29" fillId="5" borderId="28" xfId="0" applyNumberFormat="1" applyFont="1" applyFill="1" applyBorder="1" applyAlignment="1">
      <alignment horizontal="center" vertical="center"/>
    </xf>
    <xf numFmtId="3" fontId="29" fillId="5" borderId="5" xfId="0" applyNumberFormat="1" applyFont="1" applyFill="1" applyBorder="1" applyAlignment="1">
      <alignment horizontal="center" vertical="center"/>
    </xf>
    <xf numFmtId="164" fontId="29" fillId="7" borderId="36" xfId="0" applyNumberFormat="1" applyFont="1" applyFill="1" applyBorder="1" applyAlignment="1">
      <alignment vertical="center"/>
    </xf>
    <xf numFmtId="164" fontId="7" fillId="3" borderId="9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3" fontId="29" fillId="7" borderId="37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4" fillId="6" borderId="4" xfId="0" applyNumberFormat="1" applyFont="1" applyFill="1" applyBorder="1" applyAlignment="1">
      <alignment vertical="center"/>
    </xf>
    <xf numFmtId="164" fontId="29" fillId="7" borderId="5" xfId="0" applyNumberFormat="1" applyFont="1" applyFill="1" applyBorder="1" applyAlignment="1">
      <alignment horizontal="center" vertical="center"/>
    </xf>
    <xf numFmtId="164" fontId="36" fillId="7" borderId="9" xfId="0" applyNumberFormat="1" applyFont="1" applyFill="1" applyBorder="1" applyAlignment="1">
      <alignment vertical="center"/>
    </xf>
    <xf numFmtId="164" fontId="10" fillId="3" borderId="24" xfId="0" applyNumberFormat="1" applyFont="1" applyFill="1" applyBorder="1" applyAlignment="1">
      <alignment horizontal="right" vertical="center"/>
    </xf>
    <xf numFmtId="3" fontId="10" fillId="3" borderId="21" xfId="0" applyFont="1" applyFill="1" applyBorder="1" applyAlignment="1">
      <alignment horizontal="center" vertical="center"/>
    </xf>
    <xf numFmtId="164" fontId="10" fillId="3" borderId="21" xfId="0" applyNumberFormat="1" applyFont="1" applyFill="1" applyBorder="1" applyAlignment="1">
      <alignment horizontal="right" vertical="center"/>
    </xf>
    <xf numFmtId="164" fontId="18" fillId="7" borderId="38" xfId="0" applyNumberFormat="1" applyFont="1" applyFill="1" applyBorder="1" applyAlignment="1">
      <alignment horizontal="right" vertical="center"/>
    </xf>
    <xf numFmtId="3" fontId="18" fillId="7" borderId="32" xfId="0" applyNumberFormat="1" applyFont="1" applyFill="1" applyBorder="1" applyAlignment="1">
      <alignment horizontal="center" vertical="center"/>
    </xf>
    <xf numFmtId="3" fontId="18" fillId="7" borderId="22" xfId="0" applyNumberFormat="1" applyFont="1" applyFill="1" applyBorder="1" applyAlignment="1">
      <alignment horizontal="center" vertical="center"/>
    </xf>
    <xf numFmtId="3" fontId="29" fillId="7" borderId="39" xfId="0" applyFont="1" applyFill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right" vertical="center"/>
    </xf>
    <xf numFmtId="3" fontId="10" fillId="3" borderId="22" xfId="0" applyFont="1" applyFill="1" applyBorder="1" applyAlignment="1">
      <alignment horizontal="center" vertical="center"/>
    </xf>
    <xf numFmtId="3" fontId="10" fillId="3" borderId="23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vertical="center"/>
    </xf>
    <xf numFmtId="164" fontId="6" fillId="6" borderId="20" xfId="0" applyNumberFormat="1" applyFont="1" applyFill="1" applyBorder="1" applyAlignment="1">
      <alignment horizontal="right" vertical="center"/>
    </xf>
    <xf numFmtId="3" fontId="10" fillId="6" borderId="22" xfId="0" applyFont="1" applyFill="1" applyBorder="1" applyAlignment="1">
      <alignment horizontal="center" vertical="center"/>
    </xf>
    <xf numFmtId="164" fontId="10" fillId="6" borderId="23" xfId="0" applyNumberFormat="1" applyFont="1" applyFill="1" applyBorder="1" applyAlignment="1">
      <alignment vertical="center"/>
    </xf>
    <xf numFmtId="3" fontId="29" fillId="7" borderId="36" xfId="0" applyFont="1" applyFill="1" applyBorder="1" applyAlignment="1">
      <alignment horizontal="center" vertical="center"/>
    </xf>
    <xf numFmtId="3" fontId="9" fillId="6" borderId="5" xfId="0" applyFont="1" applyFill="1" applyBorder="1" applyAlignment="1">
      <alignment horizontal="center" vertical="center"/>
    </xf>
    <xf numFmtId="164" fontId="9" fillId="6" borderId="9" xfId="0" applyNumberFormat="1" applyFont="1" applyFill="1" applyBorder="1" applyAlignment="1">
      <alignment vertical="center"/>
    </xf>
    <xf numFmtId="3" fontId="9" fillId="3" borderId="24" xfId="0" applyFont="1" applyFill="1" applyBorder="1" applyAlignment="1">
      <alignment horizontal="right" vertical="center"/>
    </xf>
    <xf numFmtId="3" fontId="9" fillId="3" borderId="21" xfId="0" applyFont="1" applyFill="1" applyBorder="1" applyAlignment="1">
      <alignment horizontal="center" vertical="center"/>
    </xf>
    <xf numFmtId="3" fontId="9" fillId="3" borderId="22" xfId="0" applyFont="1" applyFill="1" applyBorder="1" applyAlignment="1">
      <alignment horizontal="right" vertical="center"/>
    </xf>
    <xf numFmtId="3" fontId="9" fillId="3" borderId="22" xfId="0" applyFont="1" applyFill="1" applyBorder="1" applyAlignment="1">
      <alignment horizontal="center" vertical="center"/>
    </xf>
    <xf numFmtId="3" fontId="9" fillId="3" borderId="23" xfId="0" applyFont="1" applyFill="1" applyBorder="1" applyAlignment="1">
      <alignment horizontal="center" vertical="center"/>
    </xf>
    <xf numFmtId="3" fontId="4" fillId="6" borderId="20" xfId="0" applyFont="1" applyFill="1" applyBorder="1" applyAlignment="1">
      <alignment horizontal="right" vertical="center"/>
    </xf>
    <xf numFmtId="3" fontId="29" fillId="6" borderId="22" xfId="0" applyFont="1" applyFill="1" applyBorder="1" applyAlignment="1">
      <alignment horizontal="center" vertical="center"/>
    </xf>
    <xf numFmtId="164" fontId="29" fillId="6" borderId="23" xfId="0" applyNumberFormat="1" applyFont="1" applyFill="1" applyBorder="1" applyAlignment="1">
      <alignment vertical="center"/>
    </xf>
    <xf numFmtId="3" fontId="9" fillId="6" borderId="22" xfId="0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vertical="center"/>
    </xf>
    <xf numFmtId="3" fontId="29" fillId="3" borderId="0" xfId="0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right" vertical="center"/>
    </xf>
    <xf numFmtId="164" fontId="29" fillId="7" borderId="37" xfId="0" applyNumberFormat="1" applyFont="1" applyFill="1" applyBorder="1" applyAlignment="1">
      <alignment vertical="center"/>
    </xf>
    <xf numFmtId="165" fontId="0" fillId="2" borderId="5" xfId="0" applyNumberFormat="1" applyFill="1" applyBorder="1" applyAlignment="1">
      <alignment horizontal="right" vertical="center"/>
    </xf>
    <xf numFmtId="164" fontId="9" fillId="3" borderId="21" xfId="0" applyNumberFormat="1" applyFont="1" applyFill="1" applyBorder="1" applyAlignment="1">
      <alignment horizontal="right" vertical="center"/>
    </xf>
    <xf numFmtId="164" fontId="29" fillId="7" borderId="38" xfId="0" applyNumberFormat="1" applyFont="1" applyFill="1" applyBorder="1" applyAlignment="1">
      <alignment horizontal="right" vertical="center"/>
    </xf>
    <xf numFmtId="3" fontId="29" fillId="7" borderId="32" xfId="0" applyNumberFormat="1" applyFont="1" applyFill="1" applyBorder="1" applyAlignment="1">
      <alignment horizontal="center" vertical="center"/>
    </xf>
    <xf numFmtId="3" fontId="29" fillId="7" borderId="22" xfId="0" applyNumberFormat="1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right" vertical="center"/>
    </xf>
    <xf numFmtId="3" fontId="3" fillId="6" borderId="22" xfId="0" applyFont="1" applyFill="1" applyBorder="1" applyAlignment="1">
      <alignment horizontal="center" vertical="center"/>
    </xf>
    <xf numFmtId="164" fontId="3" fillId="6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1" xfId="0" applyNumberFormat="1" applyFont="1" applyFill="1" applyBorder="1" applyAlignment="1">
      <alignment horizontal="right" vertical="center"/>
    </xf>
    <xf numFmtId="164" fontId="29" fillId="7" borderId="13" xfId="0" applyNumberFormat="1" applyFont="1" applyFill="1" applyBorder="1" applyAlignment="1">
      <alignment horizontal="right" vertical="center"/>
    </xf>
    <xf numFmtId="3" fontId="29" fillId="7" borderId="40" xfId="0" applyNumberFormat="1" applyFont="1" applyFill="1" applyBorder="1" applyAlignment="1">
      <alignment horizontal="center" vertical="center"/>
    </xf>
    <xf numFmtId="3" fontId="29" fillId="7" borderId="41" xfId="0" applyNumberFormat="1" applyFont="1" applyFill="1" applyBorder="1" applyAlignment="1">
      <alignment horizontal="center" vertical="center"/>
    </xf>
    <xf numFmtId="3" fontId="29" fillId="7" borderId="15" xfId="0" applyNumberFormat="1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vertical="center"/>
    </xf>
    <xf numFmtId="165" fontId="11" fillId="3" borderId="22" xfId="0" applyNumberFormat="1" applyFont="1" applyFill="1" applyBorder="1" applyAlignment="1">
      <alignment horizontal="right" vertical="center"/>
    </xf>
    <xf numFmtId="164" fontId="18" fillId="7" borderId="20" xfId="0" applyNumberFormat="1" applyFont="1" applyFill="1" applyBorder="1" applyAlignment="1">
      <alignment horizontal="right" vertical="center"/>
    </xf>
    <xf numFmtId="164" fontId="18" fillId="7" borderId="22" xfId="0" applyNumberFormat="1" applyFont="1" applyFill="1" applyBorder="1" applyAlignment="1">
      <alignment horizontal="center" vertical="center"/>
    </xf>
    <xf numFmtId="164" fontId="18" fillId="7" borderId="23" xfId="0" applyNumberFormat="1" applyFon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vertical="center"/>
    </xf>
    <xf numFmtId="165" fontId="0" fillId="2" borderId="0" xfId="0" applyNumberFormat="1" applyFill="1" applyBorder="1" applyAlignment="1">
      <alignment horizontal="right" vertical="center"/>
    </xf>
    <xf numFmtId="165" fontId="0" fillId="2" borderId="0" xfId="0" quotePrefix="1" applyNumberFormat="1" applyFill="1" applyBorder="1" applyAlignment="1">
      <alignment horizontal="center" vertical="center"/>
    </xf>
    <xf numFmtId="165" fontId="0" fillId="2" borderId="0" xfId="0" quotePrefix="1" applyNumberFormat="1" applyFill="1" applyBorder="1" applyAlignment="1">
      <alignment horizontal="left" vertical="center"/>
    </xf>
    <xf numFmtId="164" fontId="12" fillId="8" borderId="1" xfId="0" applyNumberFormat="1" applyFont="1" applyFill="1" applyBorder="1" applyAlignment="1">
      <alignment horizontal="left" vertical="center"/>
    </xf>
    <xf numFmtId="164" fontId="9" fillId="8" borderId="2" xfId="0" applyNumberFormat="1" applyFont="1" applyFill="1" applyBorder="1" applyAlignment="1">
      <alignment horizontal="right" vertical="center"/>
    </xf>
    <xf numFmtId="164" fontId="9" fillId="8" borderId="2" xfId="0" applyNumberFormat="1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horizontal="right" vertical="center"/>
    </xf>
    <xf numFmtId="3" fontId="9" fillId="8" borderId="3" xfId="0" applyNumberFormat="1" applyFont="1" applyFill="1" applyBorder="1" applyAlignment="1">
      <alignment horizontal="right" vertical="center"/>
    </xf>
    <xf numFmtId="3" fontId="7" fillId="8" borderId="10" xfId="0" applyFont="1" applyFill="1" applyBorder="1" applyAlignment="1">
      <alignment horizontal="right" vertical="center"/>
    </xf>
    <xf numFmtId="3" fontId="9" fillId="8" borderId="0" xfId="0" applyNumberFormat="1" applyFont="1" applyFill="1" applyBorder="1" applyAlignment="1">
      <alignment horizontal="left" vertical="center"/>
    </xf>
    <xf numFmtId="3" fontId="9" fillId="8" borderId="0" xfId="0" applyFont="1" applyFill="1" applyBorder="1" applyAlignment="1">
      <alignment horizontal="right" vertical="center"/>
    </xf>
    <xf numFmtId="3" fontId="9" fillId="8" borderId="0" xfId="0" applyFont="1" applyFill="1" applyBorder="1" applyAlignment="1">
      <alignment horizontal="left" vertical="center"/>
    </xf>
    <xf numFmtId="164" fontId="9" fillId="8" borderId="0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Border="1" applyAlignment="1">
      <alignment horizontal="left" vertical="center"/>
    </xf>
    <xf numFmtId="165" fontId="9" fillId="8" borderId="0" xfId="0" applyNumberFormat="1" applyFont="1" applyFill="1" applyBorder="1" applyAlignment="1">
      <alignment horizontal="right" vertical="center"/>
    </xf>
    <xf numFmtId="165" fontId="9" fillId="8" borderId="9" xfId="0" applyNumberFormat="1" applyFont="1" applyFill="1" applyBorder="1" applyAlignment="1">
      <alignment horizontal="right" vertical="center"/>
    </xf>
    <xf numFmtId="3" fontId="23" fillId="8" borderId="10" xfId="0" applyFont="1" applyFill="1" applyBorder="1" applyAlignment="1">
      <alignment horizontal="right" vertical="center"/>
    </xf>
    <xf numFmtId="164" fontId="9" fillId="8" borderId="0" xfId="0" applyNumberFormat="1" applyFont="1" applyFill="1" applyBorder="1" applyAlignment="1">
      <alignment vertical="center"/>
    </xf>
    <xf numFmtId="164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center" vertical="center"/>
    </xf>
    <xf numFmtId="3" fontId="7" fillId="8" borderId="24" xfId="0" applyFont="1" applyFill="1" applyBorder="1" applyAlignment="1">
      <alignment horizontal="right" vertical="center"/>
    </xf>
    <xf numFmtId="3" fontId="9" fillId="8" borderId="21" xfId="0" applyNumberFormat="1" applyFont="1" applyFill="1" applyBorder="1" applyAlignment="1">
      <alignment horizontal="left" vertical="center"/>
    </xf>
    <xf numFmtId="164" fontId="9" fillId="8" borderId="21" xfId="0" applyNumberFormat="1" applyFont="1" applyFill="1" applyBorder="1" applyAlignment="1">
      <alignment vertical="center"/>
    </xf>
    <xf numFmtId="164" fontId="9" fillId="8" borderId="21" xfId="0" applyNumberFormat="1" applyFont="1" applyFill="1" applyBorder="1" applyAlignment="1">
      <alignment horizontal="right" vertical="center"/>
    </xf>
    <xf numFmtId="164" fontId="9" fillId="8" borderId="21" xfId="0" applyNumberFormat="1" applyFont="1" applyFill="1" applyBorder="1" applyAlignment="1">
      <alignment horizontal="left" vertical="center"/>
    </xf>
    <xf numFmtId="164" fontId="9" fillId="8" borderId="21" xfId="0" applyNumberFormat="1" applyFont="1" applyFill="1" applyBorder="1" applyAlignment="1">
      <alignment horizontal="center" vertical="center"/>
    </xf>
    <xf numFmtId="164" fontId="9" fillId="8" borderId="23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right" vertical="center"/>
    </xf>
    <xf numFmtId="164" fontId="9" fillId="8" borderId="42" xfId="0" applyNumberFormat="1" applyFont="1" applyFill="1" applyBorder="1" applyAlignment="1">
      <alignment horizontal="center" vertical="center"/>
    </xf>
    <xf numFmtId="164" fontId="9" fillId="8" borderId="43" xfId="0" applyNumberFormat="1" applyFont="1" applyFill="1" applyBorder="1" applyAlignment="1">
      <alignment horizontal="center" vertical="center"/>
    </xf>
    <xf numFmtId="164" fontId="9" fillId="8" borderId="43" xfId="0" applyNumberFormat="1" applyFont="1" applyFill="1" applyBorder="1" applyAlignment="1">
      <alignment horizontal="right" vertical="center"/>
    </xf>
    <xf numFmtId="3" fontId="9" fillId="8" borderId="43" xfId="0" applyNumberFormat="1" applyFont="1" applyFill="1" applyBorder="1" applyAlignment="1">
      <alignment horizontal="center" vertical="center"/>
    </xf>
    <xf numFmtId="164" fontId="9" fillId="8" borderId="44" xfId="0" applyNumberFormat="1" applyFont="1" applyFill="1" applyBorder="1" applyAlignment="1">
      <alignment horizontal="left" vertical="center"/>
    </xf>
    <xf numFmtId="164" fontId="9" fillId="8" borderId="10" xfId="0" applyNumberFormat="1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left" vertical="center"/>
    </xf>
    <xf numFmtId="164" fontId="9" fillId="8" borderId="10" xfId="0" applyNumberFormat="1" applyFont="1" applyFill="1" applyBorder="1" applyAlignment="1">
      <alignment horizontal="right" vertical="center"/>
    </xf>
    <xf numFmtId="3" fontId="9" fillId="8" borderId="0" xfId="0" applyNumberFormat="1" applyFont="1" applyFill="1" applyBorder="1" applyAlignment="1">
      <alignment vertical="center"/>
    </xf>
    <xf numFmtId="4" fontId="9" fillId="8" borderId="0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vertical="center"/>
    </xf>
    <xf numFmtId="164" fontId="9" fillId="8" borderId="10" xfId="0" applyNumberFormat="1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24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3" fontId="9" fillId="3" borderId="26" xfId="0" applyFont="1" applyFill="1" applyBorder="1" applyAlignment="1">
      <alignment horizontal="left" vertical="center" wrapText="1"/>
    </xf>
    <xf numFmtId="3" fontId="9" fillId="3" borderId="2" xfId="0" applyFont="1" applyFill="1" applyBorder="1" applyAlignment="1">
      <alignment horizontal="left" vertical="center" wrapText="1"/>
    </xf>
    <xf numFmtId="3" fontId="9" fillId="3" borderId="3" xfId="0" applyFont="1" applyFill="1" applyBorder="1" applyAlignment="1">
      <alignment horizontal="left" vertical="center" wrapText="1"/>
    </xf>
    <xf numFmtId="3" fontId="9" fillId="3" borderId="29" xfId="0" applyFont="1" applyFill="1" applyBorder="1" applyAlignment="1">
      <alignment horizontal="left" vertical="center" wrapText="1"/>
    </xf>
    <xf numFmtId="3" fontId="9" fillId="3" borderId="0" xfId="0" applyFont="1" applyFill="1" applyBorder="1" applyAlignment="1">
      <alignment horizontal="left" vertical="center" wrapText="1"/>
    </xf>
    <xf numFmtId="3" fontId="9" fillId="3" borderId="9" xfId="0" applyFont="1" applyFill="1" applyBorder="1" applyAlignment="1">
      <alignment horizontal="left" vertical="center" wrapText="1"/>
    </xf>
    <xf numFmtId="164" fontId="9" fillId="3" borderId="22" xfId="0" applyNumberFormat="1" applyFont="1" applyFill="1" applyBorder="1" applyAlignment="1">
      <alignment horizontal="center" vertical="center"/>
    </xf>
    <xf numFmtId="166" fontId="33" fillId="0" borderId="17" xfId="0" applyNumberFormat="1" applyFont="1" applyFill="1" applyBorder="1">
      <alignment horizontal="center"/>
    </xf>
    <xf numFmtId="166" fontId="33" fillId="0" borderId="18" xfId="0" applyNumberFormat="1" applyFont="1" applyFill="1" applyBorder="1">
      <alignment horizontal="center"/>
    </xf>
    <xf numFmtId="166" fontId="33" fillId="0" borderId="19" xfId="0" applyNumberFormat="1" applyFont="1" applyFill="1" applyBorder="1">
      <alignment horizontal="center"/>
    </xf>
    <xf numFmtId="166" fontId="33" fillId="0" borderId="17" xfId="0" applyNumberFormat="1" applyFont="1" applyFill="1" applyBorder="1" applyAlignment="1">
      <alignment horizontal="center" vertical="center"/>
    </xf>
    <xf numFmtId="166" fontId="33" fillId="0" borderId="18" xfId="0" applyNumberFormat="1" applyFont="1" applyFill="1" applyBorder="1" applyAlignment="1">
      <alignment horizontal="center" vertical="center"/>
    </xf>
    <xf numFmtId="166" fontId="33" fillId="0" borderId="19" xfId="0" applyNumberFormat="1" applyFont="1" applyFill="1" applyBorder="1" applyAlignment="1">
      <alignment horizontal="center" vertical="center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Effect'!$Q$13:$S$13</c:f>
              <c:numCache>
                <c:formatCode>#,##0</c:formatCode>
                <c:ptCount val="3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Effect'!$Q$17:$S$17</c:f>
              <c:numCache>
                <c:formatCode>#,##0</c:formatCode>
                <c:ptCount val="3"/>
                <c:pt idx="0">
                  <c:v>12.0</c:v>
                </c:pt>
                <c:pt idx="1">
                  <c:v>14.0</c:v>
                </c:pt>
                <c:pt idx="2">
                  <c:v>16.0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Effect'!$Q$21:$S$21</c:f>
              <c:numCache>
                <c:formatCode>#,##0</c:formatCode>
                <c:ptCount val="3"/>
                <c:pt idx="0">
                  <c:v>14.0</c:v>
                </c:pt>
                <c:pt idx="1">
                  <c:v>14.0</c:v>
                </c:pt>
                <c:pt idx="2">
                  <c:v>11.0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Effect'!$Q$25:$S$25</c:f>
              <c:numCache>
                <c:formatCode>#,##0</c:formatCode>
                <c:ptCount val="3"/>
                <c:pt idx="0">
                  <c:v>13.0</c:v>
                </c:pt>
                <c:pt idx="1">
                  <c:v>16.0</c:v>
                </c:pt>
                <c:pt idx="2">
                  <c:v>19.0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Effect'!$Q$29:$S$29</c:f>
              <c:numCache>
                <c:formatCode>#,##0</c:formatCode>
                <c:ptCount val="3"/>
                <c:pt idx="0">
                  <c:v>13.0</c:v>
                </c:pt>
                <c:pt idx="1">
                  <c:v>13.0</c:v>
                </c:pt>
                <c:pt idx="2">
                  <c:v>16.0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Effect'!$Q$33:$S$33</c:f>
              <c:numCache>
                <c:formatCode>#,##0</c:formatCode>
                <c:ptCount val="3"/>
                <c:pt idx="0">
                  <c:v>20.0</c:v>
                </c:pt>
                <c:pt idx="1">
                  <c:v>21.0</c:v>
                </c:pt>
                <c:pt idx="2">
                  <c:v>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67464"/>
        <c:axId val="1372819736"/>
      </c:scatterChart>
      <c:valAx>
        <c:axId val="2122867464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2819736"/>
        <c:crosses val="autoZero"/>
        <c:crossBetween val="midCat"/>
      </c:valAx>
      <c:valAx>
        <c:axId val="1372819736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228674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Effect'!$Q$14:$S$14</c:f>
              <c:numCache>
                <c:formatCode>#,##0.0</c:formatCode>
                <c:ptCount val="3"/>
                <c:pt idx="0">
                  <c:v>10.33333333333333</c:v>
                </c:pt>
                <c:pt idx="1">
                  <c:v>12.0</c:v>
                </c:pt>
                <c:pt idx="2">
                  <c:v>12.33333333333333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Effect'!$Q$18:$S$18</c:f>
              <c:numCache>
                <c:formatCode>#,##0.0</c:formatCode>
                <c:ptCount val="3"/>
                <c:pt idx="0">
                  <c:v>12.33333333333333</c:v>
                </c:pt>
                <c:pt idx="1">
                  <c:v>14.0</c:v>
                </c:pt>
                <c:pt idx="2">
                  <c:v>15.66666666666667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Effect'!$Q$22:$S$22</c:f>
              <c:numCache>
                <c:formatCode>#,##0.0</c:formatCode>
                <c:ptCount val="3"/>
                <c:pt idx="0">
                  <c:v>14.33333333333333</c:v>
                </c:pt>
                <c:pt idx="1">
                  <c:v>13.0</c:v>
                </c:pt>
                <c:pt idx="2">
                  <c:v>10.33333333333333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Effect'!$Q$26:$S$26</c:f>
              <c:numCache>
                <c:formatCode>#,##0.0</c:formatCode>
                <c:ptCount val="3"/>
                <c:pt idx="0">
                  <c:v>12.0</c:v>
                </c:pt>
                <c:pt idx="1">
                  <c:v>16.0</c:v>
                </c:pt>
                <c:pt idx="2">
                  <c:v>19.33333333333333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Effect'!$Q$30:$S$30</c:f>
              <c:numCache>
                <c:formatCode>#,##0.0</c:formatCode>
                <c:ptCount val="3"/>
                <c:pt idx="0">
                  <c:v>15.0</c:v>
                </c:pt>
                <c:pt idx="1">
                  <c:v>12.66666666666667</c:v>
                </c:pt>
                <c:pt idx="2">
                  <c:v>15.66666666666667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Effect'!$Q$34:$S$34</c:f>
              <c:numCache>
                <c:formatCode>#,##0.0</c:formatCode>
                <c:ptCount val="3"/>
                <c:pt idx="0">
                  <c:v>20.33333333333333</c:v>
                </c:pt>
                <c:pt idx="1">
                  <c:v>21.33333333333333</c:v>
                </c:pt>
                <c:pt idx="2">
                  <c:v>25.33333333333333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951704"/>
        <c:axId val="1381627256"/>
      </c:scatterChart>
      <c:valAx>
        <c:axId val="1373951704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1627256"/>
        <c:crosses val="autoZero"/>
        <c:crossBetween val="midCat"/>
      </c:valAx>
      <c:valAx>
        <c:axId val="1381627256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13739517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Effect'!$Q$13:$S$13</c:f>
              <c:numCache>
                <c:formatCode>#,##0</c:formatCode>
                <c:ptCount val="3"/>
                <c:pt idx="0">
                  <c:v>19.0</c:v>
                </c:pt>
                <c:pt idx="1">
                  <c:v>20.0</c:v>
                </c:pt>
                <c:pt idx="2">
                  <c:v>15.0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Effect'!$Q$17:$S$17</c:f>
              <c:numCache>
                <c:formatCode>#,##0</c:formatCode>
                <c:ptCount val="3"/>
                <c:pt idx="0">
                  <c:v>13.0</c:v>
                </c:pt>
                <c:pt idx="1">
                  <c:v>16.0</c:v>
                </c:pt>
                <c:pt idx="2">
                  <c:v>13.0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Effect'!$Q$21:$S$21</c:f>
              <c:numCache>
                <c:formatCode>#,##0</c:formatCode>
                <c:ptCount val="3"/>
                <c:pt idx="0">
                  <c:v>19.0</c:v>
                </c:pt>
                <c:pt idx="1">
                  <c:v>20.0</c:v>
                </c:pt>
                <c:pt idx="2">
                  <c:v>15.0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Effect'!$Q$25:$S$25</c:f>
              <c:numCache>
                <c:formatCode>#,##0</c:formatCode>
                <c:ptCount val="3"/>
                <c:pt idx="0">
                  <c:v>18.0</c:v>
                </c:pt>
                <c:pt idx="1">
                  <c:v>18.0</c:v>
                </c:pt>
                <c:pt idx="2">
                  <c:v>12.0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Effect'!$Q$29:$S$29</c:f>
              <c:numCache>
                <c:formatCode>#,##0</c:formatCode>
                <c:ptCount val="3"/>
                <c:pt idx="0">
                  <c:v>19.0</c:v>
                </c:pt>
                <c:pt idx="1">
                  <c:v>20.0</c:v>
                </c:pt>
                <c:pt idx="2">
                  <c:v>15.0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Effect'!$Q$33:$S$33</c:f>
              <c:numCache>
                <c:formatCode>#,##0</c:formatCode>
                <c:ptCount val="3"/>
                <c:pt idx="0">
                  <c:v>8.0</c:v>
                </c:pt>
                <c:pt idx="1">
                  <c:v>8.0</c:v>
                </c:pt>
                <c:pt idx="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661000"/>
        <c:axId val="1380583080"/>
      </c:scatterChart>
      <c:valAx>
        <c:axId val="1370661000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0583080"/>
        <c:crosses val="autoZero"/>
        <c:crossBetween val="midCat"/>
      </c:valAx>
      <c:valAx>
        <c:axId val="1380583080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37066100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Effect'!$Q$14:$S$14</c:f>
              <c:numCache>
                <c:formatCode>#,##0.0</c:formatCode>
                <c:ptCount val="3"/>
                <c:pt idx="0">
                  <c:v>18.0</c:v>
                </c:pt>
                <c:pt idx="1">
                  <c:v>20.0</c:v>
                </c:pt>
                <c:pt idx="2">
                  <c:v>14.0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Effect'!$Q$18:$S$18</c:f>
              <c:numCache>
                <c:formatCode>#,##0.0</c:formatCode>
                <c:ptCount val="3"/>
                <c:pt idx="0">
                  <c:v>13.33333333333333</c:v>
                </c:pt>
                <c:pt idx="1">
                  <c:v>16.0</c:v>
                </c:pt>
                <c:pt idx="2">
                  <c:v>12.66666666666667</c:v>
                </c:pt>
              </c:numCache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Effect'!$Q$22:$S$22</c:f>
              <c:numCache>
                <c:formatCode>#,##0.0</c:formatCode>
                <c:ptCount val="3"/>
                <c:pt idx="0">
                  <c:v>19.0</c:v>
                </c:pt>
                <c:pt idx="1">
                  <c:v>19.66666666666667</c:v>
                </c:pt>
                <c:pt idx="2">
                  <c:v>14.66666666666667</c:v>
                </c:pt>
              </c:numCache>
            </c:numRef>
          </c:yVal>
          <c:smooth val="0"/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Effect'!$Q$26:$S$26</c:f>
              <c:numCache>
                <c:formatCode>#,##0.0</c:formatCode>
                <c:ptCount val="3"/>
                <c:pt idx="0">
                  <c:v>19.0</c:v>
                </c:pt>
                <c:pt idx="1">
                  <c:v>18.0</c:v>
                </c:pt>
                <c:pt idx="2">
                  <c:v>12.0</c:v>
                </c:pt>
              </c:numCache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Effect'!$Q$30:$S$30</c:f>
              <c:numCache>
                <c:formatCode>#,##0.0</c:formatCode>
                <c:ptCount val="3"/>
                <c:pt idx="0">
                  <c:v>18.66666666666667</c:v>
                </c:pt>
                <c:pt idx="1">
                  <c:v>20.66666666666667</c:v>
                </c:pt>
                <c:pt idx="2">
                  <c:v>14.0</c:v>
                </c:pt>
              </c:numCache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Effect'!$Q$34:$S$34</c:f>
              <c:numCache>
                <c:formatCode>#,##0.0</c:formatCode>
                <c:ptCount val="3"/>
                <c:pt idx="0">
                  <c:v>7.333333333333332</c:v>
                </c:pt>
                <c:pt idx="1">
                  <c:v>8.0</c:v>
                </c:pt>
                <c:pt idx="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035928"/>
        <c:axId val="1380355720"/>
      </c:scatterChart>
      <c:valAx>
        <c:axId val="1368035928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0355720"/>
        <c:crosses val="autoZero"/>
        <c:crossBetween val="midCat"/>
      </c:valAx>
      <c:valAx>
        <c:axId val="1380355720"/>
        <c:scaling>
          <c:orientation val="minMax"/>
          <c:max val="30.0"/>
          <c:min val="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13680359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37</xdr:row>
      <xdr:rowOff>0</xdr:rowOff>
    </xdr:from>
    <xdr:to>
      <xdr:col>15</xdr:col>
      <xdr:colOff>368300</xdr:colOff>
      <xdr:row>55</xdr:row>
      <xdr:rowOff>25400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558800</xdr:colOff>
      <xdr:row>37</xdr:row>
      <xdr:rowOff>0</xdr:rowOff>
    </xdr:from>
    <xdr:to>
      <xdr:col>19</xdr:col>
      <xdr:colOff>774700</xdr:colOff>
      <xdr:row>55</xdr:row>
      <xdr:rowOff>12700</xdr:rowOff>
    </xdr:to>
    <xdr:graphicFrame macro="">
      <xdr:nvGraphicFramePr>
        <xdr:cNvPr id="10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37</xdr:row>
      <xdr:rowOff>12700</xdr:rowOff>
    </xdr:from>
    <xdr:to>
      <xdr:col>15</xdr:col>
      <xdr:colOff>355600</xdr:colOff>
      <xdr:row>55</xdr:row>
      <xdr:rowOff>38100</xdr:rowOff>
    </xdr:to>
    <xdr:graphicFrame macro="">
      <xdr:nvGraphicFramePr>
        <xdr:cNvPr id="4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546100</xdr:colOff>
      <xdr:row>37</xdr:row>
      <xdr:rowOff>12700</xdr:rowOff>
    </xdr:from>
    <xdr:to>
      <xdr:col>19</xdr:col>
      <xdr:colOff>762000</xdr:colOff>
      <xdr:row>55</xdr:row>
      <xdr:rowOff>25400</xdr:rowOff>
    </xdr:to>
    <xdr:graphicFrame macro="">
      <xdr:nvGraphicFramePr>
        <xdr:cNvPr id="4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347901</xdr:colOff>
      <xdr:row>37</xdr:row>
      <xdr:rowOff>43872</xdr:rowOff>
    </xdr:from>
    <xdr:ext cx="2199025" cy="276999"/>
    <xdr:sp macro="" textlink="">
      <xdr:nvSpPr>
        <xdr:cNvPr id="4" name="TextBox 3"/>
        <xdr:cNvSpPr txBox="1"/>
      </xdr:nvSpPr>
      <xdr:spPr>
        <a:xfrm>
          <a:off x="10685701" y="9048172"/>
          <a:ext cx="2199025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Population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 Means (</a:t>
          </a:r>
          <a:r>
            <a:rPr lang="en-US" sz="1200" baseline="0">
              <a:solidFill>
                <a:schemeClr val="bg1"/>
              </a:solidFill>
              <a:latin typeface="Symbol" charset="2"/>
              <a:cs typeface="Symbol" charset="2"/>
            </a:rPr>
            <a:t>m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topLeftCell="A8" zoomScale="90" workbookViewId="0">
      <selection activeCell="C36" sqref="C36"/>
    </sheetView>
  </sheetViews>
  <sheetFormatPr baseColWidth="10" defaultColWidth="13.33203125" defaultRowHeight="12" x14ac:dyDescent="0"/>
  <cols>
    <col min="1" max="1" width="2.5" style="258" customWidth="1"/>
    <col min="2" max="3" width="14.1640625" style="469" customWidth="1"/>
    <col min="4" max="8" width="14.1640625" style="258" customWidth="1"/>
    <col min="9" max="9" width="11.33203125" style="258" customWidth="1"/>
    <col min="10" max="10" width="4.6640625" style="258" customWidth="1"/>
    <col min="11" max="11" width="11" style="258" customWidth="1"/>
    <col min="12" max="14" width="8.33203125" style="258" customWidth="1"/>
    <col min="15" max="15" width="4" style="258" customWidth="1"/>
    <col min="16" max="16" width="9.5" style="258" customWidth="1"/>
    <col min="17" max="20" width="9" style="258" customWidth="1"/>
    <col min="21" max="21" width="3.33203125" style="258" customWidth="1"/>
    <col min="22" max="16384" width="13.33203125" style="258"/>
  </cols>
  <sheetData>
    <row r="1" spans="1:22" ht="11" customHeight="1" thickBot="1">
      <c r="A1" s="256"/>
      <c r="B1" s="257"/>
      <c r="C1" s="257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2" ht="15" customHeight="1" thickBot="1">
      <c r="A2" s="256"/>
      <c r="B2" s="259" t="s">
        <v>146</v>
      </c>
      <c r="C2" s="260"/>
      <c r="D2" s="260"/>
      <c r="E2" s="260"/>
      <c r="F2" s="260"/>
      <c r="G2" s="260"/>
      <c r="H2" s="261"/>
      <c r="I2" s="261"/>
      <c r="J2" s="261"/>
      <c r="K2" s="261"/>
      <c r="L2" s="261"/>
      <c r="M2" s="261"/>
      <c r="N2" s="262"/>
      <c r="O2" s="256"/>
      <c r="P2" s="263" t="s">
        <v>124</v>
      </c>
      <c r="Q2" s="264"/>
      <c r="R2" s="264"/>
      <c r="S2" s="264"/>
      <c r="T2" s="265"/>
      <c r="U2" s="256"/>
    </row>
    <row r="3" spans="1:22" s="278" customFormat="1" ht="33" customHeight="1">
      <c r="A3" s="266"/>
      <c r="B3" s="267" t="s">
        <v>147</v>
      </c>
      <c r="C3" s="268" t="s">
        <v>50</v>
      </c>
      <c r="D3" s="268" t="s">
        <v>51</v>
      </c>
      <c r="E3" s="268" t="s">
        <v>52</v>
      </c>
      <c r="F3" s="269" t="s">
        <v>53</v>
      </c>
      <c r="G3" s="268" t="s">
        <v>88</v>
      </c>
      <c r="H3" s="270" t="s">
        <v>5</v>
      </c>
      <c r="I3" s="271"/>
      <c r="J3" s="271"/>
      <c r="K3" s="271"/>
      <c r="L3" s="271"/>
      <c r="M3" s="272"/>
      <c r="N3" s="273"/>
      <c r="O3" s="266"/>
      <c r="P3" s="274"/>
      <c r="Q3" s="275"/>
      <c r="R3" s="276" t="s">
        <v>95</v>
      </c>
      <c r="S3" s="276"/>
      <c r="T3" s="277"/>
      <c r="U3" s="266"/>
    </row>
    <row r="4" spans="1:22" s="292" customFormat="1" ht="29" customHeight="1" thickBot="1">
      <c r="A4" s="279"/>
      <c r="B4" s="280"/>
      <c r="C4" s="281" t="s">
        <v>3</v>
      </c>
      <c r="D4" s="281" t="s">
        <v>4</v>
      </c>
      <c r="E4" s="281" t="s">
        <v>74</v>
      </c>
      <c r="F4" s="282" t="s">
        <v>75</v>
      </c>
      <c r="G4" s="283" t="s">
        <v>76</v>
      </c>
      <c r="H4" s="284" t="s">
        <v>130</v>
      </c>
      <c r="I4" s="285"/>
      <c r="J4" s="285"/>
      <c r="K4" s="285"/>
      <c r="L4" s="285"/>
      <c r="M4" s="286"/>
      <c r="N4" s="287"/>
      <c r="O4" s="279"/>
      <c r="P4" s="288" t="s">
        <v>68</v>
      </c>
      <c r="Q4" s="289">
        <v>3</v>
      </c>
      <c r="R4" s="290" t="s">
        <v>69</v>
      </c>
      <c r="S4" s="290" t="s">
        <v>126</v>
      </c>
      <c r="T4" s="291" t="s">
        <v>127</v>
      </c>
      <c r="U4" s="279"/>
    </row>
    <row r="5" spans="1:22" ht="21" thickBot="1">
      <c r="A5" s="256"/>
      <c r="B5" s="293" t="s">
        <v>1</v>
      </c>
      <c r="C5" s="480">
        <v>1</v>
      </c>
      <c r="D5" s="481">
        <v>3</v>
      </c>
      <c r="E5" s="481">
        <v>3</v>
      </c>
      <c r="F5" s="482">
        <v>1</v>
      </c>
      <c r="G5" s="294">
        <v>15</v>
      </c>
      <c r="H5" s="295"/>
      <c r="I5" s="295"/>
      <c r="J5" s="295"/>
      <c r="K5" s="295"/>
      <c r="L5" s="295"/>
      <c r="M5" s="295"/>
      <c r="N5" s="296"/>
      <c r="O5" s="256"/>
      <c r="P5" s="288" t="s">
        <v>70</v>
      </c>
      <c r="Q5" s="289">
        <v>3</v>
      </c>
      <c r="R5" s="297">
        <v>1</v>
      </c>
      <c r="S5" s="297">
        <v>2</v>
      </c>
      <c r="T5" s="298">
        <v>5</v>
      </c>
      <c r="U5" s="256"/>
    </row>
    <row r="6" spans="1:22" ht="25" customHeight="1" thickBot="1">
      <c r="A6" s="256"/>
      <c r="B6" s="299" t="s">
        <v>2</v>
      </c>
      <c r="C6" s="300">
        <f>C5^2</f>
        <v>1</v>
      </c>
      <c r="D6" s="300">
        <f>D5^2</f>
        <v>9</v>
      </c>
      <c r="E6" s="300">
        <f>E5^2</f>
        <v>9</v>
      </c>
      <c r="F6" s="301">
        <f>F5^2</f>
        <v>1</v>
      </c>
      <c r="G6" s="302"/>
      <c r="H6" s="302"/>
      <c r="I6" s="302"/>
      <c r="J6" s="302"/>
      <c r="K6" s="302"/>
      <c r="L6" s="302"/>
      <c r="M6" s="302"/>
      <c r="N6" s="303"/>
      <c r="O6" s="256"/>
      <c r="P6" s="304" t="s">
        <v>71</v>
      </c>
      <c r="Q6" s="305">
        <v>6</v>
      </c>
      <c r="R6" s="306"/>
      <c r="S6" s="306"/>
      <c r="T6" s="307"/>
      <c r="U6" s="256"/>
    </row>
    <row r="7" spans="1:22" ht="13" thickBot="1">
      <c r="A7" s="256"/>
      <c r="B7" s="308"/>
      <c r="C7" s="308"/>
      <c r="D7" s="308"/>
      <c r="E7" s="309"/>
      <c r="F7" s="308"/>
      <c r="G7" s="308"/>
      <c r="H7" s="308"/>
      <c r="I7" s="308"/>
      <c r="J7" s="308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</row>
    <row r="8" spans="1:22" ht="32" customHeight="1">
      <c r="A8" s="256"/>
      <c r="B8" s="310" t="s">
        <v>78</v>
      </c>
      <c r="C8" s="311"/>
      <c r="D8" s="312"/>
      <c r="E8" s="313" t="s">
        <v>0</v>
      </c>
      <c r="F8" s="311"/>
      <c r="G8" s="311"/>
      <c r="H8" s="311"/>
      <c r="I8" s="314"/>
      <c r="J8" s="315"/>
      <c r="K8" s="470" t="s">
        <v>186</v>
      </c>
      <c r="L8" s="471"/>
      <c r="M8" s="471"/>
      <c r="N8" s="472"/>
      <c r="O8" s="256"/>
      <c r="P8" s="316" t="s">
        <v>83</v>
      </c>
      <c r="Q8" s="233" t="s">
        <v>131</v>
      </c>
      <c r="R8" s="233"/>
      <c r="S8" s="233"/>
      <c r="T8" s="225"/>
      <c r="U8" s="317"/>
      <c r="V8" s="318"/>
    </row>
    <row r="9" spans="1:22" ht="29" customHeight="1">
      <c r="A9" s="256"/>
      <c r="B9" s="319"/>
      <c r="C9" s="320"/>
      <c r="D9" s="321"/>
      <c r="E9" s="322"/>
      <c r="F9" s="323" t="s">
        <v>39</v>
      </c>
      <c r="G9" s="323" t="s">
        <v>126</v>
      </c>
      <c r="H9" s="323" t="s">
        <v>127</v>
      </c>
      <c r="I9" s="324"/>
      <c r="J9" s="325"/>
      <c r="K9" s="473"/>
      <c r="L9" s="474"/>
      <c r="M9" s="474"/>
      <c r="N9" s="475"/>
      <c r="O9" s="256"/>
      <c r="P9" s="326"/>
      <c r="Q9" s="234"/>
      <c r="R9" s="234"/>
      <c r="S9" s="234"/>
      <c r="T9" s="226"/>
      <c r="U9" s="327"/>
      <c r="V9" s="328"/>
    </row>
    <row r="10" spans="1:22" ht="20">
      <c r="A10" s="256"/>
      <c r="B10" s="329"/>
      <c r="C10" s="330" t="s">
        <v>59</v>
      </c>
      <c r="D10" s="331" t="s">
        <v>61</v>
      </c>
      <c r="E10" s="332" t="s">
        <v>63</v>
      </c>
      <c r="F10" s="333">
        <f ca="1">ROUND(NORMSINV(RAND())*$D$5,0)</f>
        <v>-2</v>
      </c>
      <c r="G10" s="333">
        <f ca="1">ROUND(NORMSINV(RAND())*$D$5,0)</f>
        <v>0</v>
      </c>
      <c r="H10" s="333">
        <f ca="1">-(F10+G10)</f>
        <v>2</v>
      </c>
      <c r="I10" s="334"/>
      <c r="J10" s="325"/>
      <c r="K10" s="473"/>
      <c r="L10" s="474"/>
      <c r="M10" s="474"/>
      <c r="N10" s="475"/>
      <c r="O10" s="256"/>
      <c r="P10" s="326"/>
      <c r="Q10" s="234"/>
      <c r="R10" s="234"/>
      <c r="S10" s="234"/>
      <c r="T10" s="335"/>
      <c r="U10" s="317"/>
      <c r="V10" s="318"/>
    </row>
    <row r="11" spans="1:22" ht="21" thickBot="1">
      <c r="A11" s="256"/>
      <c r="B11" s="336"/>
      <c r="C11" s="337" t="s">
        <v>46</v>
      </c>
      <c r="D11" s="338" t="s">
        <v>47</v>
      </c>
      <c r="E11" s="332" t="s">
        <v>49</v>
      </c>
      <c r="F11" s="333">
        <f ca="1">$G$5+F10</f>
        <v>13</v>
      </c>
      <c r="G11" s="333">
        <f ca="1">$G$5+G10</f>
        <v>15</v>
      </c>
      <c r="H11" s="333">
        <f ca="1">$G$5+H10</f>
        <v>17</v>
      </c>
      <c r="I11" s="339" t="s">
        <v>16</v>
      </c>
      <c r="J11" s="325"/>
      <c r="K11" s="340"/>
      <c r="L11" s="341" t="s">
        <v>125</v>
      </c>
      <c r="M11" s="342" t="s">
        <v>126</v>
      </c>
      <c r="N11" s="343" t="s">
        <v>127</v>
      </c>
      <c r="O11" s="256"/>
      <c r="P11" s="344"/>
      <c r="Q11" s="345" t="s">
        <v>39</v>
      </c>
      <c r="R11" s="345" t="s">
        <v>126</v>
      </c>
      <c r="S11" s="345" t="s">
        <v>127</v>
      </c>
      <c r="T11" s="346"/>
      <c r="U11" s="256"/>
    </row>
    <row r="12" spans="1:22" ht="16">
      <c r="A12" s="256"/>
      <c r="B12" s="347"/>
      <c r="C12" s="348"/>
      <c r="D12" s="348"/>
      <c r="E12" s="349"/>
      <c r="F12" s="350">
        <f t="shared" ref="F12:H14" ca="1" si="0">$G$5+F$10+$C$13+L$13+ROUND(NORMSINV(RAND())*$C$5,0)</f>
        <v>10</v>
      </c>
      <c r="G12" s="351">
        <f t="shared" ca="1" si="0"/>
        <v>12</v>
      </c>
      <c r="H12" s="351">
        <f t="shared" ca="1" si="0"/>
        <v>11</v>
      </c>
      <c r="I12" s="352"/>
      <c r="J12" s="353"/>
      <c r="K12" s="322"/>
      <c r="L12" s="323"/>
      <c r="M12" s="323"/>
      <c r="N12" s="354"/>
      <c r="O12" s="256"/>
      <c r="P12" s="355"/>
      <c r="Q12" s="356"/>
      <c r="R12" s="356"/>
      <c r="S12" s="356"/>
      <c r="T12" s="357"/>
      <c r="U12" s="256"/>
    </row>
    <row r="13" spans="1:22" ht="18">
      <c r="A13" s="256"/>
      <c r="B13" s="358" t="s">
        <v>99</v>
      </c>
      <c r="C13" s="348">
        <f ca="1">ROUND(NORMSINV(RAND())*$E$5,0)</f>
        <v>-3</v>
      </c>
      <c r="D13" s="348">
        <f ca="1">$G$5+C13</f>
        <v>12</v>
      </c>
      <c r="E13" s="359"/>
      <c r="F13" s="360">
        <f t="shared" ca="1" si="0"/>
        <v>10</v>
      </c>
      <c r="G13" s="361">
        <f t="shared" ca="1" si="0"/>
        <v>11</v>
      </c>
      <c r="H13" s="361">
        <f t="shared" ca="1" si="0"/>
        <v>12</v>
      </c>
      <c r="I13" s="362"/>
      <c r="J13" s="353"/>
      <c r="K13" s="322" t="s">
        <v>33</v>
      </c>
      <c r="L13" s="323">
        <f ca="1">ROUND(NORMSINV(RAND())*$F$5,0)</f>
        <v>1</v>
      </c>
      <c r="M13" s="323">
        <f ca="1">ROUND(NORMSINV(RAND())*$F$5,0)</f>
        <v>0</v>
      </c>
      <c r="N13" s="354">
        <f ca="1">-(L13+M13)</f>
        <v>-1</v>
      </c>
      <c r="O13" s="256"/>
      <c r="P13" s="355" t="s">
        <v>99</v>
      </c>
      <c r="Q13" s="323">
        <f ca="1">$G$5+F$10+$C13+L13</f>
        <v>11</v>
      </c>
      <c r="R13" s="323">
        <f ca="1">$G$5+G$10+$C13+M13</f>
        <v>12</v>
      </c>
      <c r="S13" s="323">
        <f ca="1">$G$5+H$10+$C13+N13</f>
        <v>13</v>
      </c>
      <c r="T13" s="363" t="s">
        <v>40</v>
      </c>
      <c r="U13" s="256"/>
    </row>
    <row r="14" spans="1:22" ht="18">
      <c r="A14" s="256"/>
      <c r="B14" s="329"/>
      <c r="C14" s="348"/>
      <c r="D14" s="364"/>
      <c r="E14" s="359"/>
      <c r="F14" s="360">
        <f t="shared" ca="1" si="0"/>
        <v>11</v>
      </c>
      <c r="G14" s="361">
        <f t="shared" ca="1" si="0"/>
        <v>13</v>
      </c>
      <c r="H14" s="361">
        <f t="shared" ca="1" si="0"/>
        <v>14</v>
      </c>
      <c r="I14" s="365"/>
      <c r="J14" s="353"/>
      <c r="K14" s="366"/>
      <c r="L14" s="323"/>
      <c r="M14" s="323"/>
      <c r="N14" s="354"/>
      <c r="O14" s="256"/>
      <c r="P14" s="367"/>
      <c r="Q14" s="368">
        <f ca="1">F15/$Q$5</f>
        <v>10.333333333333334</v>
      </c>
      <c r="R14" s="368">
        <f ca="1">G15/$Q$5</f>
        <v>12</v>
      </c>
      <c r="S14" s="368">
        <f ca="1">H15/$Q$5</f>
        <v>12.333333333333334</v>
      </c>
      <c r="T14" s="369" t="s">
        <v>17</v>
      </c>
      <c r="U14" s="256"/>
    </row>
    <row r="15" spans="1:22" ht="18" customHeight="1" thickBot="1">
      <c r="A15" s="256"/>
      <c r="B15" s="370"/>
      <c r="C15" s="371"/>
      <c r="D15" s="372"/>
      <c r="E15" s="373" t="s">
        <v>9</v>
      </c>
      <c r="F15" s="374">
        <f ca="1">SUM(F12:F14)</f>
        <v>31</v>
      </c>
      <c r="G15" s="375">
        <f ca="1">SUM(G12:G14)</f>
        <v>36</v>
      </c>
      <c r="H15" s="375">
        <f ca="1">SUM(H12:H14)</f>
        <v>37</v>
      </c>
      <c r="I15" s="376">
        <f ca="1">SUM(F12:H14)</f>
        <v>104</v>
      </c>
      <c r="J15" s="353"/>
      <c r="K15" s="377"/>
      <c r="L15" s="378"/>
      <c r="M15" s="378"/>
      <c r="N15" s="379"/>
      <c r="O15" s="380"/>
      <c r="P15" s="381"/>
      <c r="Q15" s="382"/>
      <c r="R15" s="382"/>
      <c r="S15" s="382"/>
      <c r="T15" s="383"/>
      <c r="U15" s="256"/>
    </row>
    <row r="16" spans="1:22" ht="16">
      <c r="A16" s="256"/>
      <c r="B16" s="358"/>
      <c r="C16" s="348"/>
      <c r="D16" s="348"/>
      <c r="E16" s="359"/>
      <c r="F16" s="360">
        <f t="shared" ref="F16:H18" ca="1" si="1">$G$5+F$10+$C$17+L$17+ROUND(NORMSINV(RAND())*$C$5,0)</f>
        <v>11</v>
      </c>
      <c r="G16" s="361">
        <f t="shared" ca="1" si="1"/>
        <v>14</v>
      </c>
      <c r="H16" s="361">
        <f t="shared" ca="1" si="1"/>
        <v>17</v>
      </c>
      <c r="I16" s="384"/>
      <c r="J16" s="353"/>
      <c r="K16" s="322"/>
      <c r="L16" s="323"/>
      <c r="M16" s="323"/>
      <c r="N16" s="354"/>
      <c r="O16" s="256"/>
      <c r="P16" s="355"/>
      <c r="Q16" s="385"/>
      <c r="R16" s="385"/>
      <c r="S16" s="385"/>
      <c r="T16" s="386"/>
      <c r="U16" s="256"/>
    </row>
    <row r="17" spans="1:21" ht="18">
      <c r="A17" s="256"/>
      <c r="B17" s="358" t="s">
        <v>121</v>
      </c>
      <c r="C17" s="348">
        <f ca="1">ROUND(NORMSINV(RAND())*$E$5,0)</f>
        <v>-1</v>
      </c>
      <c r="D17" s="348">
        <f ca="1">$G$5+C17</f>
        <v>14</v>
      </c>
      <c r="E17" s="359"/>
      <c r="F17" s="360">
        <f t="shared" ca="1" si="1"/>
        <v>13</v>
      </c>
      <c r="G17" s="361">
        <f t="shared" ca="1" si="1"/>
        <v>14</v>
      </c>
      <c r="H17" s="361">
        <f t="shared" ca="1" si="1"/>
        <v>15</v>
      </c>
      <c r="I17" s="362"/>
      <c r="J17" s="353"/>
      <c r="K17" s="322" t="s">
        <v>34</v>
      </c>
      <c r="L17" s="323">
        <f ca="1">ROUND(NORMSINV(RAND())*$F$5,0)</f>
        <v>0</v>
      </c>
      <c r="M17" s="323">
        <f ca="1">ROUND(NORMSINV(RAND())*$F$5,0)</f>
        <v>0</v>
      </c>
      <c r="N17" s="354">
        <f ca="1">-(L17+M17)</f>
        <v>0</v>
      </c>
      <c r="O17" s="256"/>
      <c r="P17" s="355" t="s">
        <v>100</v>
      </c>
      <c r="Q17" s="323">
        <f ca="1">$G$5+F$10+$C17+L17</f>
        <v>12</v>
      </c>
      <c r="R17" s="323">
        <f ca="1">$G$5+G$10+$C17+M17</f>
        <v>14</v>
      </c>
      <c r="S17" s="323">
        <f ca="1">$G$5+H$10+$C17+N17</f>
        <v>16</v>
      </c>
      <c r="T17" s="363" t="s">
        <v>41</v>
      </c>
      <c r="U17" s="256"/>
    </row>
    <row r="18" spans="1:21" ht="18">
      <c r="A18" s="256"/>
      <c r="B18" s="358"/>
      <c r="C18" s="348"/>
      <c r="D18" s="348"/>
      <c r="E18" s="359"/>
      <c r="F18" s="360">
        <f t="shared" ca="1" si="1"/>
        <v>13</v>
      </c>
      <c r="G18" s="361">
        <f t="shared" ca="1" si="1"/>
        <v>14</v>
      </c>
      <c r="H18" s="361">
        <f t="shared" ca="1" si="1"/>
        <v>15</v>
      </c>
      <c r="I18" s="365"/>
      <c r="J18" s="353"/>
      <c r="K18" s="322"/>
      <c r="L18" s="323"/>
      <c r="M18" s="323"/>
      <c r="N18" s="354"/>
      <c r="O18" s="256"/>
      <c r="P18" s="355"/>
      <c r="Q18" s="368">
        <f ca="1">F19/$Q$5</f>
        <v>12.333333333333334</v>
      </c>
      <c r="R18" s="368">
        <f ca="1">G19/$Q$5</f>
        <v>14</v>
      </c>
      <c r="S18" s="368">
        <f ca="1">H19/$Q$5</f>
        <v>15.666666666666666</v>
      </c>
      <c r="T18" s="369" t="s">
        <v>18</v>
      </c>
      <c r="U18" s="256"/>
    </row>
    <row r="19" spans="1:21" ht="18" customHeight="1" thickBot="1">
      <c r="A19" s="256"/>
      <c r="B19" s="387"/>
      <c r="C19" s="388"/>
      <c r="D19" s="388"/>
      <c r="E19" s="373" t="s">
        <v>10</v>
      </c>
      <c r="F19" s="374">
        <f ca="1">SUM(F16:F18)</f>
        <v>37</v>
      </c>
      <c r="G19" s="375">
        <f ca="1">SUM(G16:G18)</f>
        <v>42</v>
      </c>
      <c r="H19" s="375">
        <f ca="1">SUM(H16:H18)</f>
        <v>47</v>
      </c>
      <c r="I19" s="376">
        <f ca="1">SUM(F16:H18)</f>
        <v>126</v>
      </c>
      <c r="J19" s="353"/>
      <c r="K19" s="389"/>
      <c r="L19" s="390"/>
      <c r="M19" s="390"/>
      <c r="N19" s="391"/>
      <c r="O19" s="256"/>
      <c r="P19" s="392"/>
      <c r="Q19" s="393"/>
      <c r="R19" s="393"/>
      <c r="S19" s="393"/>
      <c r="T19" s="394"/>
      <c r="U19" s="256"/>
    </row>
    <row r="20" spans="1:21" ht="16">
      <c r="A20" s="256"/>
      <c r="B20" s="358"/>
      <c r="C20" s="348"/>
      <c r="D20" s="348"/>
      <c r="E20" s="359"/>
      <c r="F20" s="360">
        <f t="shared" ref="F20:H22" ca="1" si="2">$G$5+F$10+$C$21+L$21+ROUND(NORMSINV(RAND())*$C$5,0)</f>
        <v>14</v>
      </c>
      <c r="G20" s="361">
        <f t="shared" ca="1" si="2"/>
        <v>12</v>
      </c>
      <c r="H20" s="361">
        <f t="shared" ca="1" si="2"/>
        <v>10</v>
      </c>
      <c r="I20" s="384"/>
      <c r="J20" s="353"/>
      <c r="K20" s="322"/>
      <c r="L20" s="323"/>
      <c r="M20" s="323"/>
      <c r="N20" s="354"/>
      <c r="O20" s="256"/>
      <c r="P20" s="355"/>
      <c r="Q20" s="385"/>
      <c r="R20" s="385"/>
      <c r="S20" s="385"/>
      <c r="T20" s="386"/>
      <c r="U20" s="256"/>
    </row>
    <row r="21" spans="1:21" ht="18">
      <c r="A21" s="256"/>
      <c r="B21" s="358" t="s">
        <v>122</v>
      </c>
      <c r="C21" s="348">
        <f ca="1">ROUND(NORMSINV(RAND())*$E$5,0)</f>
        <v>-2</v>
      </c>
      <c r="D21" s="348">
        <f ca="1">$G$5+C21</f>
        <v>13</v>
      </c>
      <c r="E21" s="359"/>
      <c r="F21" s="360">
        <f t="shared" ca="1" si="2"/>
        <v>16</v>
      </c>
      <c r="G21" s="361">
        <f t="shared" ca="1" si="2"/>
        <v>14</v>
      </c>
      <c r="H21" s="361">
        <f t="shared" ca="1" si="2"/>
        <v>11</v>
      </c>
      <c r="I21" s="362"/>
      <c r="J21" s="353"/>
      <c r="K21" s="322" t="s">
        <v>35</v>
      </c>
      <c r="L21" s="323">
        <f ca="1">ROUND(NORMSINV(RAND())*$F$5,0)</f>
        <v>3</v>
      </c>
      <c r="M21" s="323">
        <f ca="1">ROUND(NORMSINV(RAND())*$F$5,0)</f>
        <v>1</v>
      </c>
      <c r="N21" s="354">
        <f ca="1">-(L21+M21)</f>
        <v>-4</v>
      </c>
      <c r="O21" s="256"/>
      <c r="P21" s="355" t="s">
        <v>101</v>
      </c>
      <c r="Q21" s="323">
        <f ca="1">$G$5+F$10+$C21+L21</f>
        <v>14</v>
      </c>
      <c r="R21" s="323">
        <f ca="1">$G$5+G$10+$C21+M21</f>
        <v>14</v>
      </c>
      <c r="S21" s="323">
        <f ca="1">$G$5+H$10+$C21+N21</f>
        <v>11</v>
      </c>
      <c r="T21" s="363" t="s">
        <v>42</v>
      </c>
      <c r="U21" s="256"/>
    </row>
    <row r="22" spans="1:21" ht="18">
      <c r="A22" s="256"/>
      <c r="B22" s="358"/>
      <c r="C22" s="348"/>
      <c r="D22" s="348"/>
      <c r="E22" s="359"/>
      <c r="F22" s="360">
        <f t="shared" ca="1" si="2"/>
        <v>13</v>
      </c>
      <c r="G22" s="361">
        <f t="shared" ca="1" si="2"/>
        <v>13</v>
      </c>
      <c r="H22" s="361">
        <f t="shared" ca="1" si="2"/>
        <v>10</v>
      </c>
      <c r="I22" s="365"/>
      <c r="J22" s="353"/>
      <c r="K22" s="322"/>
      <c r="L22" s="323"/>
      <c r="M22" s="323"/>
      <c r="N22" s="354"/>
      <c r="O22" s="256"/>
      <c r="P22" s="355"/>
      <c r="Q22" s="368">
        <f ca="1">F23/$Q$5</f>
        <v>14.333333333333334</v>
      </c>
      <c r="R22" s="368">
        <f ca="1">G23/$Q$5</f>
        <v>13</v>
      </c>
      <c r="S22" s="368">
        <f ca="1">H23/$Q$5</f>
        <v>10.333333333333334</v>
      </c>
      <c r="T22" s="369" t="s">
        <v>19</v>
      </c>
      <c r="U22" s="256"/>
    </row>
    <row r="23" spans="1:21" ht="18" customHeight="1" thickBot="1">
      <c r="A23" s="256"/>
      <c r="B23" s="387"/>
      <c r="C23" s="388"/>
      <c r="D23" s="388"/>
      <c r="E23" s="373" t="s">
        <v>11</v>
      </c>
      <c r="F23" s="374">
        <f ca="1">SUM(F20:F22)</f>
        <v>43</v>
      </c>
      <c r="G23" s="375">
        <f ca="1">SUM(G20:G22)</f>
        <v>39</v>
      </c>
      <c r="H23" s="375">
        <f ca="1">SUM(H20:H22)</f>
        <v>31</v>
      </c>
      <c r="I23" s="376">
        <f ca="1">SUM(F20:H22)</f>
        <v>113</v>
      </c>
      <c r="J23" s="353"/>
      <c r="K23" s="389"/>
      <c r="L23" s="390"/>
      <c r="M23" s="390"/>
      <c r="N23" s="391"/>
      <c r="O23" s="256"/>
      <c r="P23" s="392"/>
      <c r="Q23" s="395"/>
      <c r="R23" s="395"/>
      <c r="S23" s="395"/>
      <c r="T23" s="396"/>
      <c r="U23" s="256"/>
    </row>
    <row r="24" spans="1:21" ht="16">
      <c r="A24" s="256"/>
      <c r="B24" s="358"/>
      <c r="C24" s="348"/>
      <c r="D24" s="348"/>
      <c r="E24" s="359"/>
      <c r="F24" s="360">
        <f t="shared" ref="F24:H26" ca="1" si="3">$G$5+F$10+$C$25+L$25+ROUND(NORMSINV(RAND())*$C$5,0)</f>
        <v>11</v>
      </c>
      <c r="G24" s="361">
        <f t="shared" ca="1" si="3"/>
        <v>16</v>
      </c>
      <c r="H24" s="361">
        <f t="shared" ca="1" si="3"/>
        <v>20</v>
      </c>
      <c r="I24" s="384"/>
      <c r="J24" s="353"/>
      <c r="K24" s="322"/>
      <c r="L24" s="323"/>
      <c r="M24" s="323"/>
      <c r="N24" s="354"/>
      <c r="O24" s="256"/>
      <c r="P24" s="355"/>
      <c r="Q24" s="385"/>
      <c r="R24" s="385"/>
      <c r="S24" s="385"/>
      <c r="T24" s="386"/>
      <c r="U24" s="256"/>
    </row>
    <row r="25" spans="1:21" ht="18">
      <c r="A25" s="256"/>
      <c r="B25" s="358" t="s">
        <v>106</v>
      </c>
      <c r="C25" s="348">
        <f ca="1">ROUND(NORMSINV(RAND())*$E$5,0)</f>
        <v>1</v>
      </c>
      <c r="D25" s="348">
        <f ca="1">$G$5+C25</f>
        <v>16</v>
      </c>
      <c r="E25" s="359"/>
      <c r="F25" s="360">
        <f t="shared" ca="1" si="3"/>
        <v>12</v>
      </c>
      <c r="G25" s="361">
        <f t="shared" ca="1" si="3"/>
        <v>16</v>
      </c>
      <c r="H25" s="361">
        <f t="shared" ca="1" si="3"/>
        <v>20</v>
      </c>
      <c r="I25" s="362"/>
      <c r="J25" s="353"/>
      <c r="K25" s="322" t="s">
        <v>36</v>
      </c>
      <c r="L25" s="323">
        <f ca="1">ROUND(NORMSINV(RAND())*$F$5,0)</f>
        <v>-1</v>
      </c>
      <c r="M25" s="323">
        <f ca="1">ROUND(NORMSINV(RAND())*$F$5,0)</f>
        <v>0</v>
      </c>
      <c r="N25" s="354">
        <f ca="1">-(L25+M25)</f>
        <v>1</v>
      </c>
      <c r="O25" s="256"/>
      <c r="P25" s="355" t="s">
        <v>102</v>
      </c>
      <c r="Q25" s="323">
        <f ca="1">$G$5+F$10+$C25+L25</f>
        <v>13</v>
      </c>
      <c r="R25" s="323">
        <f ca="1">$G$5+G$10+$C25+M25</f>
        <v>16</v>
      </c>
      <c r="S25" s="323">
        <f ca="1">$G$5+H$10+$C25+N25</f>
        <v>19</v>
      </c>
      <c r="T25" s="363" t="s">
        <v>43</v>
      </c>
      <c r="U25" s="256"/>
    </row>
    <row r="26" spans="1:21" ht="18">
      <c r="A26" s="256"/>
      <c r="B26" s="358"/>
      <c r="C26" s="348"/>
      <c r="D26" s="348"/>
      <c r="E26" s="359"/>
      <c r="F26" s="360">
        <f t="shared" ca="1" si="3"/>
        <v>13</v>
      </c>
      <c r="G26" s="361">
        <f t="shared" ca="1" si="3"/>
        <v>16</v>
      </c>
      <c r="H26" s="361">
        <f t="shared" ca="1" si="3"/>
        <v>18</v>
      </c>
      <c r="I26" s="365"/>
      <c r="J26" s="353"/>
      <c r="K26" s="322"/>
      <c r="L26" s="323"/>
      <c r="M26" s="323"/>
      <c r="N26" s="354"/>
      <c r="O26" s="256"/>
      <c r="P26" s="355"/>
      <c r="Q26" s="368">
        <f ca="1">F27/$Q$5</f>
        <v>12</v>
      </c>
      <c r="R26" s="368">
        <f ca="1">G27/$Q$5</f>
        <v>16</v>
      </c>
      <c r="S26" s="368">
        <f ca="1">H27/$Q$5</f>
        <v>19.333333333333332</v>
      </c>
      <c r="T26" s="369" t="s">
        <v>20</v>
      </c>
      <c r="U26" s="256"/>
    </row>
    <row r="27" spans="1:21" ht="18" customHeight="1" thickBot="1">
      <c r="A27" s="256"/>
      <c r="B27" s="387"/>
      <c r="C27" s="388"/>
      <c r="D27" s="388"/>
      <c r="E27" s="373" t="s">
        <v>12</v>
      </c>
      <c r="F27" s="374">
        <f ca="1">SUM(F24:F26)</f>
        <v>36</v>
      </c>
      <c r="G27" s="375">
        <f ca="1">SUM(G24:G26)</f>
        <v>48</v>
      </c>
      <c r="H27" s="375">
        <f ca="1">SUM(H24:H26)</f>
        <v>58</v>
      </c>
      <c r="I27" s="376">
        <f ca="1">SUM(F24:H26)</f>
        <v>142</v>
      </c>
      <c r="J27" s="353"/>
      <c r="K27" s="389"/>
      <c r="L27" s="390"/>
      <c r="M27" s="390"/>
      <c r="N27" s="391"/>
      <c r="O27" s="256"/>
      <c r="P27" s="392"/>
      <c r="Q27" s="395"/>
      <c r="R27" s="395"/>
      <c r="S27" s="395"/>
      <c r="T27" s="396"/>
      <c r="U27" s="256"/>
    </row>
    <row r="28" spans="1:21" ht="16">
      <c r="A28" s="256"/>
      <c r="B28" s="358"/>
      <c r="C28" s="348"/>
      <c r="D28" s="348"/>
      <c r="E28" s="359"/>
      <c r="F28" s="360">
        <f t="shared" ref="F28:H30" ca="1" si="4">$G$5+F$10+$C$29+L$29+ROUND(NORMSINV(RAND())*$C$5,0)</f>
        <v>14</v>
      </c>
      <c r="G28" s="361">
        <f t="shared" ca="1" si="4"/>
        <v>13</v>
      </c>
      <c r="H28" s="361">
        <f t="shared" ca="1" si="4"/>
        <v>17</v>
      </c>
      <c r="I28" s="384"/>
      <c r="J28" s="353"/>
      <c r="K28" s="322"/>
      <c r="L28" s="323"/>
      <c r="M28" s="323"/>
      <c r="N28" s="354"/>
      <c r="O28" s="256"/>
      <c r="P28" s="355"/>
      <c r="Q28" s="385"/>
      <c r="R28" s="385"/>
      <c r="S28" s="385"/>
      <c r="T28" s="386"/>
      <c r="U28" s="256"/>
    </row>
    <row r="29" spans="1:21" ht="18">
      <c r="A29" s="256"/>
      <c r="B29" s="358" t="s">
        <v>107</v>
      </c>
      <c r="C29" s="348">
        <f ca="1">ROUND(NORMSINV(RAND())*$E$5,0)</f>
        <v>-1</v>
      </c>
      <c r="D29" s="348">
        <f ca="1">$G$5+C29</f>
        <v>14</v>
      </c>
      <c r="E29" s="359"/>
      <c r="F29" s="360">
        <f t="shared" ca="1" si="4"/>
        <v>16</v>
      </c>
      <c r="G29" s="361">
        <f t="shared" ca="1" si="4"/>
        <v>12</v>
      </c>
      <c r="H29" s="361">
        <f t="shared" ca="1" si="4"/>
        <v>14</v>
      </c>
      <c r="I29" s="362"/>
      <c r="J29" s="353"/>
      <c r="K29" s="322" t="s">
        <v>37</v>
      </c>
      <c r="L29" s="323">
        <f ca="1">ROUND(NORMSINV(RAND())*$F$5,0)</f>
        <v>1</v>
      </c>
      <c r="M29" s="323">
        <f ca="1">ROUND(NORMSINV(RAND())*$F$5,0)</f>
        <v>-1</v>
      </c>
      <c r="N29" s="354">
        <f ca="1">-(L29+M29)</f>
        <v>0</v>
      </c>
      <c r="O29" s="256"/>
      <c r="P29" s="355" t="s">
        <v>103</v>
      </c>
      <c r="Q29" s="323">
        <f ca="1">$G$5+F$10+$C29+L29</f>
        <v>13</v>
      </c>
      <c r="R29" s="323">
        <f ca="1">$G$5+G$10+$C29+M29</f>
        <v>13</v>
      </c>
      <c r="S29" s="323">
        <f ca="1">$G$5+H$10+$C29+N29</f>
        <v>16</v>
      </c>
      <c r="T29" s="363" t="s">
        <v>44</v>
      </c>
      <c r="U29" s="256"/>
    </row>
    <row r="30" spans="1:21" ht="18">
      <c r="A30" s="256"/>
      <c r="B30" s="358"/>
      <c r="C30" s="348"/>
      <c r="D30" s="348"/>
      <c r="E30" s="359"/>
      <c r="F30" s="360">
        <f t="shared" ca="1" si="4"/>
        <v>15</v>
      </c>
      <c r="G30" s="361">
        <f t="shared" ca="1" si="4"/>
        <v>13</v>
      </c>
      <c r="H30" s="361">
        <f t="shared" ca="1" si="4"/>
        <v>16</v>
      </c>
      <c r="I30" s="365"/>
      <c r="J30" s="353"/>
      <c r="K30" s="322"/>
      <c r="L30" s="323"/>
      <c r="M30" s="323"/>
      <c r="N30" s="354"/>
      <c r="O30" s="256"/>
      <c r="P30" s="355"/>
      <c r="Q30" s="368">
        <f ca="1">F31/$Q$5</f>
        <v>15</v>
      </c>
      <c r="R30" s="368">
        <f ca="1">G31/$Q$5</f>
        <v>12.666666666666666</v>
      </c>
      <c r="S30" s="368">
        <f ca="1">H31/$Q$5</f>
        <v>15.666666666666666</v>
      </c>
      <c r="T30" s="369" t="s">
        <v>21</v>
      </c>
      <c r="U30" s="256"/>
    </row>
    <row r="31" spans="1:21" ht="18" customHeight="1" thickBot="1">
      <c r="A31" s="256"/>
      <c r="B31" s="387"/>
      <c r="C31" s="388"/>
      <c r="D31" s="388"/>
      <c r="E31" s="373" t="s">
        <v>13</v>
      </c>
      <c r="F31" s="374">
        <f ca="1">SUM(F28:F30)</f>
        <v>45</v>
      </c>
      <c r="G31" s="375">
        <f ca="1">SUM(G28:G30)</f>
        <v>38</v>
      </c>
      <c r="H31" s="375">
        <f ca="1">SUM(H28:H30)</f>
        <v>47</v>
      </c>
      <c r="I31" s="376">
        <f ca="1">SUM(F28:H30)</f>
        <v>130</v>
      </c>
      <c r="J31" s="353"/>
      <c r="K31" s="389"/>
      <c r="L31" s="390"/>
      <c r="M31" s="390"/>
      <c r="N31" s="391"/>
      <c r="O31" s="256"/>
      <c r="P31" s="392"/>
      <c r="Q31" s="395"/>
      <c r="R31" s="395"/>
      <c r="S31" s="395"/>
      <c r="T31" s="396"/>
      <c r="U31" s="256"/>
    </row>
    <row r="32" spans="1:21" ht="16">
      <c r="A32" s="256"/>
      <c r="B32" s="358"/>
      <c r="C32" s="348"/>
      <c r="D32" s="397"/>
      <c r="E32" s="359"/>
      <c r="F32" s="360">
        <f t="shared" ref="F32:H34" ca="1" si="5">$G$5+F$10+$C$33+L$33+ROUND(NORMSINV(RAND())*$C$5,0)</f>
        <v>21</v>
      </c>
      <c r="G32" s="361">
        <f t="shared" ca="1" si="5"/>
        <v>21</v>
      </c>
      <c r="H32" s="361">
        <f t="shared" ca="1" si="5"/>
        <v>24</v>
      </c>
      <c r="I32" s="384"/>
      <c r="J32" s="353"/>
      <c r="K32" s="366"/>
      <c r="L32" s="323"/>
      <c r="M32" s="323"/>
      <c r="N32" s="354"/>
      <c r="O32" s="256"/>
      <c r="P32" s="398"/>
      <c r="Q32" s="385"/>
      <c r="R32" s="385"/>
      <c r="S32" s="385"/>
      <c r="T32" s="386"/>
      <c r="U32" s="256"/>
    </row>
    <row r="33" spans="1:21" ht="18">
      <c r="A33" s="256"/>
      <c r="B33" s="358" t="s">
        <v>108</v>
      </c>
      <c r="C33" s="348">
        <f ca="1">ROUND(NORMSINV(RAND())*$E$5,0)</f>
        <v>7</v>
      </c>
      <c r="D33" s="348">
        <f ca="1">$G$5+C33</f>
        <v>22</v>
      </c>
      <c r="E33" s="359"/>
      <c r="F33" s="360">
        <f t="shared" ca="1" si="5"/>
        <v>21</v>
      </c>
      <c r="G33" s="361">
        <f t="shared" ca="1" si="5"/>
        <v>22</v>
      </c>
      <c r="H33" s="361">
        <f t="shared" ca="1" si="5"/>
        <v>26</v>
      </c>
      <c r="I33" s="399"/>
      <c r="J33" s="353"/>
      <c r="K33" s="322" t="s">
        <v>38</v>
      </c>
      <c r="L33" s="323">
        <f ca="1">ROUND(NORMSINV(RAND())*$F$5,0)</f>
        <v>0</v>
      </c>
      <c r="M33" s="323">
        <f ca="1">ROUND(NORMSINV(RAND())*$F$5,0)</f>
        <v>-1</v>
      </c>
      <c r="N33" s="354">
        <f ca="1">-(L33+M33)</f>
        <v>1</v>
      </c>
      <c r="O33" s="256"/>
      <c r="P33" s="355" t="s">
        <v>104</v>
      </c>
      <c r="Q33" s="323">
        <f ca="1">$G$5+F$10+$C33+L33</f>
        <v>20</v>
      </c>
      <c r="R33" s="323">
        <f ca="1">$G$5+G$10+$C33+M33</f>
        <v>21</v>
      </c>
      <c r="S33" s="323">
        <f ca="1">$G$5+H$10+$C33+N33</f>
        <v>25</v>
      </c>
      <c r="T33" s="363" t="s">
        <v>45</v>
      </c>
      <c r="U33" s="256"/>
    </row>
    <row r="34" spans="1:21" ht="18">
      <c r="A34" s="256"/>
      <c r="B34" s="329"/>
      <c r="C34" s="364"/>
      <c r="D34" s="364"/>
      <c r="E34" s="359"/>
      <c r="F34" s="360">
        <f t="shared" ca="1" si="5"/>
        <v>19</v>
      </c>
      <c r="G34" s="361">
        <f t="shared" ca="1" si="5"/>
        <v>21</v>
      </c>
      <c r="H34" s="361">
        <f t="shared" ca="1" si="5"/>
        <v>26</v>
      </c>
      <c r="I34" s="362"/>
      <c r="J34" s="400"/>
      <c r="K34" s="366"/>
      <c r="L34" s="323"/>
      <c r="M34" s="323"/>
      <c r="N34" s="354"/>
      <c r="O34" s="256"/>
      <c r="P34" s="398"/>
      <c r="Q34" s="368">
        <f ca="1">F35/$Q$5</f>
        <v>20.333333333333332</v>
      </c>
      <c r="R34" s="368">
        <f ca="1">G35/$Q$5</f>
        <v>21.333333333333332</v>
      </c>
      <c r="S34" s="368">
        <f ca="1">H35/$Q$5</f>
        <v>25.333333333333332</v>
      </c>
      <c r="T34" s="369" t="s">
        <v>22</v>
      </c>
      <c r="U34" s="256"/>
    </row>
    <row r="35" spans="1:21" ht="18" customHeight="1" thickBot="1">
      <c r="A35" s="256"/>
      <c r="B35" s="336"/>
      <c r="C35" s="401"/>
      <c r="D35" s="401"/>
      <c r="E35" s="402" t="s">
        <v>14</v>
      </c>
      <c r="F35" s="403">
        <f ca="1">SUM(F32:F34)</f>
        <v>61</v>
      </c>
      <c r="G35" s="404">
        <f ca="1">SUM(G32:G34)</f>
        <v>64</v>
      </c>
      <c r="H35" s="404">
        <f ca="1">SUM(H32:H34)</f>
        <v>76</v>
      </c>
      <c r="I35" s="376">
        <f ca="1">SUM(F32:H34)</f>
        <v>201</v>
      </c>
      <c r="J35" s="400"/>
      <c r="K35" s="340"/>
      <c r="L35" s="390"/>
      <c r="M35" s="390"/>
      <c r="N35" s="391"/>
      <c r="O35" s="256"/>
      <c r="P35" s="405"/>
      <c r="Q35" s="406"/>
      <c r="R35" s="406"/>
      <c r="S35" s="406"/>
      <c r="T35" s="407"/>
      <c r="U35" s="256"/>
    </row>
    <row r="36" spans="1:21" ht="24" customHeight="1" thickBot="1">
      <c r="A36" s="256"/>
      <c r="B36" s="408"/>
      <c r="C36" s="255">
        <f ca="1">SUM(C12:C35)</f>
        <v>1</v>
      </c>
      <c r="D36" s="409"/>
      <c r="E36" s="410" t="s">
        <v>15</v>
      </c>
      <c r="F36" s="411">
        <f ca="1">SUM(F15,F19,F23,F27,F31,F35)</f>
        <v>253</v>
      </c>
      <c r="G36" s="412">
        <f ca="1">SUM(G15,G19,G23,G27,G31,G35)</f>
        <v>267</v>
      </c>
      <c r="H36" s="412">
        <f ca="1">SUM(H15,H19,H23,H27,H31,H35)</f>
        <v>296</v>
      </c>
      <c r="I36" s="413">
        <f ca="1">SUM(I14:I35)</f>
        <v>816</v>
      </c>
      <c r="J36" s="414"/>
      <c r="K36" s="415"/>
      <c r="L36" s="476">
        <f ca="1">SUM(L13:L35)</f>
        <v>4</v>
      </c>
      <c r="M36" s="476">
        <f t="shared" ref="M36:N36" ca="1" si="6">SUM(M13:M35)</f>
        <v>-1</v>
      </c>
      <c r="N36" s="476">
        <f t="shared" ca="1" si="6"/>
        <v>-3</v>
      </c>
      <c r="O36" s="256"/>
      <c r="P36" s="416" t="s">
        <v>23</v>
      </c>
      <c r="Q36" s="417">
        <f ca="1">F36/$E$41</f>
        <v>14.055555555555555</v>
      </c>
      <c r="R36" s="417">
        <f ca="1">G36/$E$41</f>
        <v>14.833333333333334</v>
      </c>
      <c r="S36" s="417">
        <f ca="1">H36/$E$41</f>
        <v>16.444444444444443</v>
      </c>
      <c r="T36" s="418">
        <f ca="1">AVERAGE(Q36:S36)</f>
        <v>15.111111111111109</v>
      </c>
      <c r="U36" s="419" t="s">
        <v>105</v>
      </c>
    </row>
    <row r="37" spans="1:21">
      <c r="A37" s="256"/>
      <c r="B37" s="257"/>
      <c r="C37" s="257"/>
      <c r="D37" s="257"/>
      <c r="E37" s="256"/>
      <c r="F37" s="420"/>
      <c r="G37" s="420"/>
      <c r="H37" s="420"/>
      <c r="I37" s="421" t="s">
        <v>128</v>
      </c>
      <c r="J37" s="422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</row>
    <row r="38" spans="1:21" ht="13" thickBot="1">
      <c r="A38" s="256"/>
      <c r="B38" s="257"/>
      <c r="C38" s="257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</row>
    <row r="39" spans="1:21" ht="16">
      <c r="A39" s="256"/>
      <c r="B39" s="423" t="s">
        <v>90</v>
      </c>
      <c r="C39" s="424"/>
      <c r="D39" s="424"/>
      <c r="E39" s="425"/>
      <c r="F39" s="426"/>
      <c r="G39" s="426"/>
      <c r="H39" s="426"/>
      <c r="I39" s="427"/>
      <c r="J39" s="422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</row>
    <row r="40" spans="1:21" ht="16">
      <c r="A40" s="256"/>
      <c r="B40" s="428" t="s">
        <v>84</v>
      </c>
      <c r="C40" s="429">
        <f ca="1">SUMSQ(F15:H15,F19:H19,F23:H23,F27:H27,F31:H31,F35:H35)</f>
        <v>39534</v>
      </c>
      <c r="D40" s="430" t="s">
        <v>6</v>
      </c>
      <c r="E40" s="431">
        <v>3</v>
      </c>
      <c r="F40" s="432" t="s">
        <v>79</v>
      </c>
      <c r="G40" s="433">
        <f ca="1">C40/E40-C43/E43</f>
        <v>847.33333333333394</v>
      </c>
      <c r="H40" s="434"/>
      <c r="I40" s="435"/>
      <c r="J40" s="420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</row>
    <row r="41" spans="1:21" ht="18">
      <c r="A41" s="256"/>
      <c r="B41" s="428" t="s">
        <v>85</v>
      </c>
      <c r="C41" s="429">
        <f ca="1">SUMSQ(F36:H36)</f>
        <v>222914</v>
      </c>
      <c r="D41" s="432" t="s">
        <v>91</v>
      </c>
      <c r="E41" s="429">
        <f>Q6*E40</f>
        <v>18</v>
      </c>
      <c r="F41" s="432" t="s">
        <v>8</v>
      </c>
      <c r="G41" s="433">
        <f ca="1">C41/E41-C43/E43</f>
        <v>53.444444444445253</v>
      </c>
      <c r="H41" s="434"/>
      <c r="I41" s="435"/>
      <c r="J41" s="420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 ht="18">
      <c r="A42" s="256"/>
      <c r="B42" s="428" t="s">
        <v>86</v>
      </c>
      <c r="C42" s="429">
        <f ca="1">SUMSQ(I14:I35)</f>
        <v>116926</v>
      </c>
      <c r="D42" s="432" t="s">
        <v>92</v>
      </c>
      <c r="E42" s="429">
        <f>E40*Q5</f>
        <v>9</v>
      </c>
      <c r="F42" s="434" t="s">
        <v>81</v>
      </c>
      <c r="G42" s="433">
        <f ca="1">C42/E42-C43/E43</f>
        <v>661.11111111111131</v>
      </c>
      <c r="H42" s="434"/>
      <c r="I42" s="435"/>
      <c r="J42" s="420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</row>
    <row r="43" spans="1:21" ht="16">
      <c r="A43" s="256"/>
      <c r="B43" s="436" t="s">
        <v>87</v>
      </c>
      <c r="C43" s="429">
        <f ca="1">I36^2</f>
        <v>665856</v>
      </c>
      <c r="D43" s="432" t="s">
        <v>97</v>
      </c>
      <c r="E43" s="429">
        <f>E40*Q5*Q6</f>
        <v>54</v>
      </c>
      <c r="F43" s="434" t="s">
        <v>98</v>
      </c>
      <c r="G43" s="433">
        <f ca="1">G40-(G41+G42)</f>
        <v>132.77777777777737</v>
      </c>
      <c r="H43" s="434"/>
      <c r="I43" s="435"/>
      <c r="J43" s="420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</row>
    <row r="44" spans="1:21" ht="16">
      <c r="A44" s="256"/>
      <c r="B44" s="428" t="s">
        <v>89</v>
      </c>
      <c r="C44" s="429">
        <f ca="1">SUMSQ(F12:H14,F16:H18,F20:H22,F24:H26,F28:H30,F32:H34)</f>
        <v>13216</v>
      </c>
      <c r="D44" s="437"/>
      <c r="E44" s="437"/>
      <c r="F44" s="432" t="s">
        <v>132</v>
      </c>
      <c r="G44" s="433">
        <f ca="1">C44-C40/E40</f>
        <v>38</v>
      </c>
      <c r="H44" s="438"/>
      <c r="I44" s="439"/>
      <c r="J44" s="279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</row>
    <row r="45" spans="1:21" ht="17" thickBot="1">
      <c r="A45" s="256"/>
      <c r="B45" s="440"/>
      <c r="C45" s="441"/>
      <c r="D45" s="442"/>
      <c r="E45" s="442"/>
      <c r="F45" s="443"/>
      <c r="G45" s="444"/>
      <c r="H45" s="445"/>
      <c r="I45" s="446"/>
      <c r="J45" s="279"/>
      <c r="K45" s="257"/>
      <c r="L45" s="256"/>
      <c r="M45" s="256"/>
      <c r="N45" s="256"/>
      <c r="O45" s="256"/>
      <c r="P45" s="256"/>
      <c r="Q45" s="256"/>
      <c r="R45" s="256"/>
      <c r="S45" s="256"/>
      <c r="T45" s="256"/>
      <c r="U45" s="256"/>
    </row>
    <row r="46" spans="1:21" ht="16">
      <c r="A46" s="256"/>
      <c r="B46" s="423" t="s">
        <v>133</v>
      </c>
      <c r="C46" s="424"/>
      <c r="D46" s="425"/>
      <c r="E46" s="425"/>
      <c r="F46" s="424"/>
      <c r="G46" s="424"/>
      <c r="H46" s="424"/>
      <c r="I46" s="447"/>
      <c r="J46" s="257"/>
      <c r="K46" s="420"/>
      <c r="L46" s="256"/>
      <c r="M46" s="256"/>
      <c r="N46" s="256"/>
      <c r="O46" s="256"/>
      <c r="P46" s="256"/>
      <c r="Q46" s="256"/>
      <c r="R46" s="256"/>
      <c r="S46" s="256"/>
      <c r="T46" s="256"/>
      <c r="U46" s="256"/>
    </row>
    <row r="47" spans="1:21" ht="16">
      <c r="A47" s="256"/>
      <c r="B47" s="448" t="s">
        <v>134</v>
      </c>
      <c r="C47" s="449" t="s">
        <v>135</v>
      </c>
      <c r="D47" s="449" t="s">
        <v>136</v>
      </c>
      <c r="E47" s="449" t="s">
        <v>137</v>
      </c>
      <c r="F47" s="450" t="s">
        <v>138</v>
      </c>
      <c r="G47" s="451" t="s">
        <v>139</v>
      </c>
      <c r="H47" s="449" t="s">
        <v>140</v>
      </c>
      <c r="I47" s="452" t="s">
        <v>141</v>
      </c>
      <c r="J47" s="420"/>
      <c r="K47" s="257"/>
      <c r="L47" s="256"/>
      <c r="M47" s="256"/>
      <c r="N47" s="256"/>
      <c r="O47" s="256"/>
      <c r="P47" s="256"/>
      <c r="Q47" s="256"/>
      <c r="R47" s="256"/>
      <c r="S47" s="256"/>
      <c r="T47" s="256"/>
      <c r="U47" s="256"/>
    </row>
    <row r="48" spans="1:21" ht="16">
      <c r="A48" s="256"/>
      <c r="B48" s="453" t="s">
        <v>93</v>
      </c>
      <c r="C48" s="454">
        <f>Q5*Q6-1</f>
        <v>17</v>
      </c>
      <c r="D48" s="438">
        <f ca="1">G40</f>
        <v>847.33333333333394</v>
      </c>
      <c r="E48" s="438"/>
      <c r="F48" s="437"/>
      <c r="G48" s="454"/>
      <c r="H48" s="438"/>
      <c r="I48" s="455"/>
      <c r="J48" s="257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</row>
    <row r="49" spans="1:21" ht="16">
      <c r="A49" s="256"/>
      <c r="B49" s="456" t="s">
        <v>142</v>
      </c>
      <c r="C49" s="457">
        <f>Q5-1</f>
        <v>2</v>
      </c>
      <c r="D49" s="432">
        <f ca="1">G41</f>
        <v>53.444444444445253</v>
      </c>
      <c r="E49" s="438">
        <f ca="1">D49/C49</f>
        <v>26.722222222222626</v>
      </c>
      <c r="F49" s="437">
        <f>C6+Q4*F6+Q4*Q6*D6</f>
        <v>166</v>
      </c>
      <c r="G49" s="458">
        <f ca="1">E49/E51</f>
        <v>2.0125523012552669</v>
      </c>
      <c r="H49" s="458">
        <f>FINV(0.05,C49,C51)</f>
        <v>4.1028210151304032</v>
      </c>
      <c r="I49" s="455" t="str">
        <f ca="1">IF(G49&gt;H49,"Reject", "Don't reject")</f>
        <v>Don't reject</v>
      </c>
      <c r="J49" s="279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</row>
    <row r="50" spans="1:21" ht="16">
      <c r="A50" s="256"/>
      <c r="B50" s="456" t="s">
        <v>143</v>
      </c>
      <c r="C50" s="457">
        <f>Q6-1</f>
        <v>5</v>
      </c>
      <c r="D50" s="432">
        <f ca="1">G42</f>
        <v>661.11111111111131</v>
      </c>
      <c r="E50" s="438">
        <f ca="1">D50/C50</f>
        <v>132.22222222222226</v>
      </c>
      <c r="F50" s="437">
        <f>C6+Q4*F6+Q5*Q4*E6</f>
        <v>85</v>
      </c>
      <c r="G50" s="437"/>
      <c r="H50" s="438"/>
      <c r="I50" s="439"/>
      <c r="J50" s="279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</row>
    <row r="51" spans="1:21" ht="16">
      <c r="A51" s="256"/>
      <c r="B51" s="456" t="s">
        <v>94</v>
      </c>
      <c r="C51" s="457">
        <f>C49*C50</f>
        <v>10</v>
      </c>
      <c r="D51" s="432">
        <f ca="1">G43</f>
        <v>132.77777777777737</v>
      </c>
      <c r="E51" s="438">
        <f ca="1">D51/C51</f>
        <v>13.277777777777738</v>
      </c>
      <c r="F51" s="437">
        <f>C6+Q4*F6</f>
        <v>4</v>
      </c>
      <c r="G51" s="437"/>
      <c r="H51" s="438"/>
      <c r="I51" s="439"/>
      <c r="J51" s="279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</row>
    <row r="52" spans="1:21" ht="16">
      <c r="A52" s="256"/>
      <c r="B52" s="453" t="s">
        <v>144</v>
      </c>
      <c r="C52" s="454">
        <f>Q5*Q6*(E40-1)</f>
        <v>36</v>
      </c>
      <c r="D52" s="438">
        <f ca="1">G44</f>
        <v>38</v>
      </c>
      <c r="E52" s="433">
        <f ca="1">D52/C52</f>
        <v>1.0555555555555556</v>
      </c>
      <c r="F52" s="438">
        <f>C6</f>
        <v>1</v>
      </c>
      <c r="G52" s="438"/>
      <c r="H52" s="437"/>
      <c r="I52" s="459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</row>
    <row r="53" spans="1:21" ht="16">
      <c r="A53" s="256"/>
      <c r="B53" s="460" t="s">
        <v>145</v>
      </c>
      <c r="C53" s="429">
        <f>E43-1</f>
        <v>53</v>
      </c>
      <c r="D53" s="433">
        <f ca="1">C44-C43/E43</f>
        <v>885.33333333333394</v>
      </c>
      <c r="E53" s="437"/>
      <c r="F53" s="437"/>
      <c r="G53" s="437"/>
      <c r="H53" s="437"/>
      <c r="I53" s="459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</row>
    <row r="54" spans="1:21" ht="16">
      <c r="A54" s="256"/>
      <c r="B54" s="456"/>
      <c r="C54" s="432"/>
      <c r="D54" s="437"/>
      <c r="E54" s="437"/>
      <c r="F54" s="437"/>
      <c r="G54" s="437"/>
      <c r="H54" s="437"/>
      <c r="I54" s="459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</row>
    <row r="55" spans="1:21" ht="13">
      <c r="A55" s="256"/>
      <c r="B55" s="461"/>
      <c r="C55" s="462"/>
      <c r="D55" s="463"/>
      <c r="E55" s="463"/>
      <c r="F55" s="463"/>
      <c r="G55" s="463"/>
      <c r="H55" s="463"/>
      <c r="I55" s="464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</row>
    <row r="56" spans="1:21" ht="14" thickBot="1">
      <c r="A56" s="256"/>
      <c r="B56" s="465"/>
      <c r="C56" s="466"/>
      <c r="D56" s="467"/>
      <c r="E56" s="467"/>
      <c r="F56" s="467"/>
      <c r="G56" s="467"/>
      <c r="H56" s="467"/>
      <c r="I56" s="468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</row>
    <row r="57" spans="1:21">
      <c r="A57" s="256"/>
      <c r="B57" s="257"/>
      <c r="C57" s="257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</row>
  </sheetData>
  <mergeCells count="9">
    <mergeCell ref="K8:N10"/>
    <mergeCell ref="Q8:S10"/>
    <mergeCell ref="B2:G2"/>
    <mergeCell ref="B8:D9"/>
    <mergeCell ref="E8:H8"/>
    <mergeCell ref="R3:T3"/>
    <mergeCell ref="P2:T2"/>
    <mergeCell ref="H4:M4"/>
    <mergeCell ref="H3:M3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7"/>
  <sheetViews>
    <sheetView topLeftCell="A3" zoomScale="90" workbookViewId="0">
      <selection activeCell="C36" sqref="C36"/>
    </sheetView>
  </sheetViews>
  <sheetFormatPr baseColWidth="10" defaultColWidth="13.33203125" defaultRowHeight="12" x14ac:dyDescent="0"/>
  <cols>
    <col min="1" max="1" width="2.5" style="2" customWidth="1"/>
    <col min="2" max="3" width="14.1640625" style="1" customWidth="1"/>
    <col min="4" max="8" width="14.1640625" style="2" customWidth="1"/>
    <col min="9" max="9" width="11.33203125" style="2" customWidth="1"/>
    <col min="10" max="10" width="4.6640625" style="2" customWidth="1"/>
    <col min="11" max="11" width="11" style="2" customWidth="1"/>
    <col min="12" max="14" width="8.33203125" style="2" customWidth="1"/>
    <col min="15" max="15" width="4" style="2" customWidth="1"/>
    <col min="16" max="16" width="9.5" style="2" customWidth="1"/>
    <col min="17" max="20" width="9" style="2" customWidth="1"/>
    <col min="21" max="21" width="3.33203125" style="2" customWidth="1"/>
    <col min="22" max="16384" width="13.33203125" style="2"/>
  </cols>
  <sheetData>
    <row r="1" spans="1:22" ht="11" customHeight="1" thickBot="1">
      <c r="A1" s="170"/>
      <c r="B1" s="173"/>
      <c r="C1" s="173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2" ht="15" customHeight="1" thickBot="1">
      <c r="A2" s="170"/>
      <c r="B2" s="250" t="s">
        <v>80</v>
      </c>
      <c r="C2" s="251"/>
      <c r="D2" s="251"/>
      <c r="E2" s="251"/>
      <c r="F2" s="251"/>
      <c r="G2" s="251"/>
      <c r="H2" s="7"/>
      <c r="I2" s="7"/>
      <c r="J2" s="7"/>
      <c r="K2" s="7"/>
      <c r="L2" s="7"/>
      <c r="M2" s="7"/>
      <c r="N2" s="13"/>
      <c r="O2" s="170"/>
      <c r="P2" s="252" t="s">
        <v>7</v>
      </c>
      <c r="Q2" s="253"/>
      <c r="R2" s="253"/>
      <c r="S2" s="253"/>
      <c r="T2" s="254"/>
      <c r="U2" s="170"/>
    </row>
    <row r="3" spans="1:22" s="3" customFormat="1" ht="33" customHeight="1">
      <c r="A3" s="171"/>
      <c r="B3" s="79" t="s">
        <v>148</v>
      </c>
      <c r="C3" s="128" t="s">
        <v>54</v>
      </c>
      <c r="D3" s="128" t="s">
        <v>55</v>
      </c>
      <c r="E3" s="128" t="s">
        <v>56</v>
      </c>
      <c r="F3" s="129" t="s">
        <v>57</v>
      </c>
      <c r="G3" s="128" t="s">
        <v>58</v>
      </c>
      <c r="H3" s="247" t="s">
        <v>129</v>
      </c>
      <c r="I3" s="248"/>
      <c r="J3" s="248"/>
      <c r="K3" s="248"/>
      <c r="L3" s="248"/>
      <c r="M3" s="249"/>
      <c r="N3" s="14"/>
      <c r="O3" s="171"/>
      <c r="P3" s="130"/>
      <c r="Q3" s="131"/>
      <c r="R3" s="242" t="s">
        <v>64</v>
      </c>
      <c r="S3" s="242"/>
      <c r="T3" s="243"/>
      <c r="U3" s="171"/>
    </row>
    <row r="4" spans="1:22" s="4" customFormat="1" ht="29" customHeight="1" thickBot="1">
      <c r="A4" s="172"/>
      <c r="B4" s="15"/>
      <c r="C4" s="80" t="s">
        <v>3</v>
      </c>
      <c r="D4" s="80" t="s">
        <v>4</v>
      </c>
      <c r="E4" s="80" t="s">
        <v>74</v>
      </c>
      <c r="F4" s="81" t="s">
        <v>75</v>
      </c>
      <c r="G4" s="82" t="s">
        <v>76</v>
      </c>
      <c r="H4" s="244" t="s">
        <v>130</v>
      </c>
      <c r="I4" s="245"/>
      <c r="J4" s="245"/>
      <c r="K4" s="245"/>
      <c r="L4" s="245"/>
      <c r="M4" s="246"/>
      <c r="N4" s="16"/>
      <c r="O4" s="172"/>
      <c r="P4" s="132" t="s">
        <v>65</v>
      </c>
      <c r="Q4" s="133">
        <v>3</v>
      </c>
      <c r="R4" s="134" t="s">
        <v>39</v>
      </c>
      <c r="S4" s="134" t="s">
        <v>126</v>
      </c>
      <c r="T4" s="135" t="s">
        <v>127</v>
      </c>
      <c r="U4" s="172"/>
    </row>
    <row r="5" spans="1:22" ht="23" thickBot="1">
      <c r="A5" s="170"/>
      <c r="B5" s="83" t="s">
        <v>1</v>
      </c>
      <c r="C5" s="477">
        <v>1</v>
      </c>
      <c r="D5" s="478">
        <v>3</v>
      </c>
      <c r="E5" s="478">
        <v>3</v>
      </c>
      <c r="F5" s="479">
        <v>0.5</v>
      </c>
      <c r="G5" s="127">
        <v>15</v>
      </c>
      <c r="H5" s="8"/>
      <c r="I5" s="8"/>
      <c r="J5" s="8"/>
      <c r="K5" s="8"/>
      <c r="L5" s="8"/>
      <c r="M5" s="8"/>
      <c r="N5" s="17"/>
      <c r="O5" s="170"/>
      <c r="P5" s="132" t="s">
        <v>66</v>
      </c>
      <c r="Q5" s="133">
        <v>3</v>
      </c>
      <c r="R5" s="136">
        <v>1</v>
      </c>
      <c r="S5" s="136">
        <v>2</v>
      </c>
      <c r="T5" s="137">
        <v>5</v>
      </c>
      <c r="U5" s="170"/>
    </row>
    <row r="6" spans="1:22" ht="25" customHeight="1" thickBot="1">
      <c r="A6" s="170"/>
      <c r="B6" s="84" t="s">
        <v>2</v>
      </c>
      <c r="C6" s="125">
        <f>C5^2</f>
        <v>1</v>
      </c>
      <c r="D6" s="125">
        <f>D5^2</f>
        <v>9</v>
      </c>
      <c r="E6" s="125">
        <f>E5^2</f>
        <v>9</v>
      </c>
      <c r="F6" s="126">
        <f>F5^2</f>
        <v>0.25</v>
      </c>
      <c r="G6" s="18"/>
      <c r="H6" s="18"/>
      <c r="I6" s="18"/>
      <c r="J6" s="18"/>
      <c r="K6" s="18"/>
      <c r="L6" s="18"/>
      <c r="M6" s="18"/>
      <c r="N6" s="12"/>
      <c r="O6" s="170"/>
      <c r="P6" s="138" t="s">
        <v>67</v>
      </c>
      <c r="Q6" s="139">
        <v>6</v>
      </c>
      <c r="R6" s="140"/>
      <c r="S6" s="140"/>
      <c r="T6" s="141"/>
      <c r="U6" s="170"/>
    </row>
    <row r="7" spans="1:22" ht="13" thickBot="1">
      <c r="A7" s="170"/>
      <c r="B7" s="181"/>
      <c r="C7" s="181"/>
      <c r="D7" s="181"/>
      <c r="E7" s="182"/>
      <c r="F7" s="181"/>
      <c r="G7" s="181"/>
      <c r="H7" s="181"/>
      <c r="I7" s="181"/>
      <c r="J7" s="181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2" ht="32" customHeight="1">
      <c r="A8" s="170"/>
      <c r="B8" s="235" t="s">
        <v>72</v>
      </c>
      <c r="C8" s="236"/>
      <c r="D8" s="237"/>
      <c r="E8" s="241" t="s">
        <v>73</v>
      </c>
      <c r="F8" s="236"/>
      <c r="G8" s="236"/>
      <c r="H8" s="236"/>
      <c r="I8" s="31"/>
      <c r="J8" s="191"/>
      <c r="K8" s="227" t="s">
        <v>123</v>
      </c>
      <c r="L8" s="228"/>
      <c r="M8" s="228"/>
      <c r="N8" s="229"/>
      <c r="O8" s="170"/>
      <c r="P8" s="41" t="s">
        <v>82</v>
      </c>
      <c r="Q8" s="233" t="s">
        <v>131</v>
      </c>
      <c r="R8" s="233"/>
      <c r="S8" s="233"/>
      <c r="T8" s="36"/>
      <c r="U8" s="174"/>
      <c r="V8" s="38"/>
    </row>
    <row r="9" spans="1:22" ht="29" customHeight="1">
      <c r="A9" s="170"/>
      <c r="B9" s="238"/>
      <c r="C9" s="239"/>
      <c r="D9" s="240"/>
      <c r="E9" s="9"/>
      <c r="F9" s="87" t="s">
        <v>96</v>
      </c>
      <c r="G9" s="87" t="s">
        <v>126</v>
      </c>
      <c r="H9" s="87" t="s">
        <v>127</v>
      </c>
      <c r="I9" s="6"/>
      <c r="J9" s="192"/>
      <c r="K9" s="230"/>
      <c r="L9" s="231"/>
      <c r="M9" s="231"/>
      <c r="N9" s="232"/>
      <c r="O9" s="170"/>
      <c r="P9" s="34"/>
      <c r="Q9" s="234"/>
      <c r="R9" s="234"/>
      <c r="S9" s="234"/>
      <c r="T9" s="37"/>
      <c r="U9" s="175"/>
      <c r="V9" s="39"/>
    </row>
    <row r="10" spans="1:22" ht="20">
      <c r="A10" s="170"/>
      <c r="B10" s="88"/>
      <c r="C10" s="100" t="s">
        <v>60</v>
      </c>
      <c r="D10" s="101" t="s">
        <v>62</v>
      </c>
      <c r="E10" s="124" t="s">
        <v>48</v>
      </c>
      <c r="F10" s="112">
        <f ca="1">ROUND(NORMSINV(RAND())*$D$5,0)</f>
        <v>1</v>
      </c>
      <c r="G10" s="112">
        <f ca="1">ROUND(NORMSINV(RAND())*$D$5,0)</f>
        <v>2</v>
      </c>
      <c r="H10" s="112">
        <f ca="1">-(F10+G10)</f>
        <v>-3</v>
      </c>
      <c r="I10" s="32"/>
      <c r="J10" s="192"/>
      <c r="K10" s="230"/>
      <c r="L10" s="231"/>
      <c r="M10" s="231"/>
      <c r="N10" s="232"/>
      <c r="O10" s="170"/>
      <c r="P10" s="34"/>
      <c r="Q10" s="234"/>
      <c r="R10" s="234"/>
      <c r="S10" s="234"/>
      <c r="T10" s="35"/>
      <c r="U10" s="174"/>
      <c r="V10" s="38"/>
    </row>
    <row r="11" spans="1:22" ht="21" thickBot="1">
      <c r="A11" s="170"/>
      <c r="B11" s="97"/>
      <c r="C11" s="122" t="s">
        <v>46</v>
      </c>
      <c r="D11" s="123" t="s">
        <v>47</v>
      </c>
      <c r="E11" s="124" t="s">
        <v>49</v>
      </c>
      <c r="F11" s="112">
        <f ca="1">$G$5+F10</f>
        <v>16</v>
      </c>
      <c r="G11" s="112">
        <f ca="1">$G$5+G10</f>
        <v>17</v>
      </c>
      <c r="H11" s="112">
        <f ca="1">$G$5+H10</f>
        <v>12</v>
      </c>
      <c r="I11" s="153" t="s">
        <v>32</v>
      </c>
      <c r="J11" s="192"/>
      <c r="K11" s="99"/>
      <c r="L11" s="103" t="s">
        <v>125</v>
      </c>
      <c r="M11" s="104" t="s">
        <v>126</v>
      </c>
      <c r="N11" s="105" t="s">
        <v>127</v>
      </c>
      <c r="O11" s="170"/>
      <c r="P11" s="20"/>
      <c r="Q11" s="113" t="s">
        <v>96</v>
      </c>
      <c r="R11" s="113" t="s">
        <v>126</v>
      </c>
      <c r="S11" s="113" t="s">
        <v>127</v>
      </c>
      <c r="T11" s="114"/>
      <c r="U11" s="170"/>
    </row>
    <row r="12" spans="1:22" ht="16">
      <c r="A12" s="170"/>
      <c r="B12" s="102"/>
      <c r="C12" s="86"/>
      <c r="D12" s="86"/>
      <c r="E12" s="154"/>
      <c r="F12" s="155">
        <f t="shared" ref="F12:H14" ca="1" si="0">$G$5+F$10+$C$13+L$13+ROUND(NORMSINV(RAND())*$C$5,0)</f>
        <v>18</v>
      </c>
      <c r="G12" s="156">
        <f t="shared" ca="1" si="0"/>
        <v>20</v>
      </c>
      <c r="H12" s="156">
        <f t="shared" ca="1" si="0"/>
        <v>13</v>
      </c>
      <c r="I12" s="157"/>
      <c r="J12" s="193"/>
      <c r="K12" s="9"/>
      <c r="L12" s="87"/>
      <c r="M12" s="87"/>
      <c r="N12" s="106"/>
      <c r="O12" s="170"/>
      <c r="P12" s="21"/>
      <c r="Q12" s="115"/>
      <c r="R12" s="115"/>
      <c r="S12" s="115"/>
      <c r="T12" s="116"/>
      <c r="U12" s="170"/>
    </row>
    <row r="13" spans="1:22" ht="18">
      <c r="A13" s="170"/>
      <c r="B13" s="85" t="s">
        <v>115</v>
      </c>
      <c r="C13" s="86">
        <f ca="1">ROUND(NORMSINV(RAND())*$E$5,0)</f>
        <v>3</v>
      </c>
      <c r="D13" s="86">
        <f ca="1">$G$5+C13</f>
        <v>18</v>
      </c>
      <c r="E13" s="158"/>
      <c r="F13" s="120">
        <f t="shared" ca="1" si="0"/>
        <v>21</v>
      </c>
      <c r="G13" s="121">
        <f t="shared" ca="1" si="0"/>
        <v>20</v>
      </c>
      <c r="H13" s="121">
        <f t="shared" ca="1" si="0"/>
        <v>14</v>
      </c>
      <c r="I13" s="159"/>
      <c r="J13" s="193"/>
      <c r="K13" s="9" t="s">
        <v>109</v>
      </c>
      <c r="L13" s="87">
        <f ca="1">ROUND(NORMSINV(RAND())*$F$5,0)</f>
        <v>0</v>
      </c>
      <c r="M13" s="87">
        <f ca="1">ROUND(NORMSINV(RAND())*$F$5,0)</f>
        <v>0</v>
      </c>
      <c r="N13" s="107">
        <f ca="1">-(L13+M13)</f>
        <v>0</v>
      </c>
      <c r="O13" s="170"/>
      <c r="P13" s="21" t="s">
        <v>99</v>
      </c>
      <c r="Q13" s="87">
        <f ca="1">$G$5+F$10+$C13+L13</f>
        <v>19</v>
      </c>
      <c r="R13" s="87">
        <f ca="1">$G$5+G$10+$C13+M13</f>
        <v>20</v>
      </c>
      <c r="S13" s="87">
        <f ca="1">$G$5+H$10+$C13+N13</f>
        <v>15</v>
      </c>
      <c r="T13" s="5" t="s">
        <v>40</v>
      </c>
      <c r="U13" s="170"/>
    </row>
    <row r="14" spans="1:22" ht="18">
      <c r="A14" s="170"/>
      <c r="B14" s="88"/>
      <c r="C14" s="86"/>
      <c r="D14" s="96"/>
      <c r="E14" s="158"/>
      <c r="F14" s="120">
        <f t="shared" ca="1" si="0"/>
        <v>15</v>
      </c>
      <c r="G14" s="121">
        <f t="shared" ca="1" si="0"/>
        <v>20</v>
      </c>
      <c r="H14" s="121">
        <f t="shared" ca="1" si="0"/>
        <v>15</v>
      </c>
      <c r="I14" s="160"/>
      <c r="J14" s="193"/>
      <c r="K14" s="89"/>
      <c r="L14" s="87"/>
      <c r="M14" s="87"/>
      <c r="N14" s="106"/>
      <c r="O14" s="170"/>
      <c r="P14" s="19"/>
      <c r="Q14" s="146">
        <f ca="1">F15/$Q$5</f>
        <v>18</v>
      </c>
      <c r="R14" s="146">
        <f ca="1">G15/$Q$5</f>
        <v>20</v>
      </c>
      <c r="S14" s="146">
        <f ca="1">H15/$Q$5</f>
        <v>14</v>
      </c>
      <c r="T14" s="147" t="s">
        <v>17</v>
      </c>
      <c r="U14" s="170"/>
    </row>
    <row r="15" spans="1:22" ht="18" customHeight="1" thickBot="1">
      <c r="A15" s="170"/>
      <c r="B15" s="90"/>
      <c r="C15" s="91"/>
      <c r="D15" s="151"/>
      <c r="E15" s="161" t="s">
        <v>24</v>
      </c>
      <c r="F15" s="142">
        <f ca="1">SUM(F12:F14)</f>
        <v>54</v>
      </c>
      <c r="G15" s="143">
        <f ca="1">SUM(G12:G14)</f>
        <v>60</v>
      </c>
      <c r="H15" s="143">
        <f ca="1">SUM(H12:H14)</f>
        <v>42</v>
      </c>
      <c r="I15" s="162">
        <f ca="1">SUM(F12:H14)</f>
        <v>156</v>
      </c>
      <c r="J15" s="193"/>
      <c r="K15" s="92"/>
      <c r="L15" s="108"/>
      <c r="M15" s="108"/>
      <c r="N15" s="109"/>
      <c r="O15" s="177"/>
      <c r="P15" s="22"/>
      <c r="Q15" s="117"/>
      <c r="R15" s="117"/>
      <c r="S15" s="117"/>
      <c r="T15" s="26"/>
      <c r="U15" s="170"/>
    </row>
    <row r="16" spans="1:22" ht="16">
      <c r="A16" s="170"/>
      <c r="B16" s="85"/>
      <c r="C16" s="86"/>
      <c r="D16" s="86"/>
      <c r="E16" s="158"/>
      <c r="F16" s="120">
        <f t="shared" ref="F16:H18" ca="1" si="1">$G$5+F$10+$C$17+L$17+ROUND(NORMSINV(RAND())*$C$5,0)</f>
        <v>13</v>
      </c>
      <c r="G16" s="121">
        <f t="shared" ca="1" si="1"/>
        <v>15</v>
      </c>
      <c r="H16" s="121">
        <f t="shared" ca="1" si="1"/>
        <v>13</v>
      </c>
      <c r="I16" s="163"/>
      <c r="J16" s="193"/>
      <c r="K16" s="9"/>
      <c r="L16" s="87"/>
      <c r="M16" s="87"/>
      <c r="N16" s="106"/>
      <c r="O16" s="170"/>
      <c r="P16" s="21"/>
      <c r="Q16" s="118"/>
      <c r="R16" s="118"/>
      <c r="S16" s="118"/>
      <c r="T16" s="27"/>
      <c r="U16" s="170"/>
    </row>
    <row r="17" spans="1:21" ht="18">
      <c r="A17" s="170"/>
      <c r="B17" s="85" t="s">
        <v>116</v>
      </c>
      <c r="C17" s="86">
        <f ca="1">ROUND(NORMSINV(RAND())*$E$5,0)</f>
        <v>-1</v>
      </c>
      <c r="D17" s="86">
        <f ca="1">$G$5+C17</f>
        <v>14</v>
      </c>
      <c r="E17" s="158"/>
      <c r="F17" s="120">
        <f t="shared" ca="1" si="1"/>
        <v>13</v>
      </c>
      <c r="G17" s="121">
        <f t="shared" ca="1" si="1"/>
        <v>16</v>
      </c>
      <c r="H17" s="121">
        <f t="shared" ca="1" si="1"/>
        <v>12</v>
      </c>
      <c r="I17" s="159"/>
      <c r="J17" s="193"/>
      <c r="K17" s="9" t="s">
        <v>110</v>
      </c>
      <c r="L17" s="87">
        <f ca="1">ROUND(NORMSINV(RAND())*$F$5,0)</f>
        <v>-2</v>
      </c>
      <c r="M17" s="87">
        <f ca="1">ROUND(NORMSINV(RAND())*$F$5,0)</f>
        <v>0</v>
      </c>
      <c r="N17" s="107">
        <f ca="1">-(L17+M17)</f>
        <v>2</v>
      </c>
      <c r="O17" s="170"/>
      <c r="P17" s="21" t="s">
        <v>100</v>
      </c>
      <c r="Q17" s="87">
        <f ca="1">$G$5+F$10+$C17+L17</f>
        <v>13</v>
      </c>
      <c r="R17" s="87">
        <f ca="1">$G$5+G$10+$C17+M17</f>
        <v>16</v>
      </c>
      <c r="S17" s="87">
        <f ca="1">$G$5+H$10+$C17+N17</f>
        <v>13</v>
      </c>
      <c r="T17" s="5" t="s">
        <v>41</v>
      </c>
      <c r="U17" s="170"/>
    </row>
    <row r="18" spans="1:21" ht="18">
      <c r="A18" s="170"/>
      <c r="B18" s="85"/>
      <c r="C18" s="86"/>
      <c r="D18" s="86"/>
      <c r="E18" s="158"/>
      <c r="F18" s="120">
        <f t="shared" ca="1" si="1"/>
        <v>14</v>
      </c>
      <c r="G18" s="121">
        <f t="shared" ca="1" si="1"/>
        <v>17</v>
      </c>
      <c r="H18" s="121">
        <f t="shared" ca="1" si="1"/>
        <v>13</v>
      </c>
      <c r="I18" s="160"/>
      <c r="J18" s="193"/>
      <c r="K18" s="9"/>
      <c r="L18" s="87"/>
      <c r="M18" s="87"/>
      <c r="N18" s="106"/>
      <c r="O18" s="170"/>
      <c r="P18" s="21"/>
      <c r="Q18" s="146">
        <f ca="1">F19/$Q$5</f>
        <v>13.333333333333334</v>
      </c>
      <c r="R18" s="146">
        <f ca="1">G19/$Q$5</f>
        <v>16</v>
      </c>
      <c r="S18" s="146">
        <f ca="1">H19/$Q$5</f>
        <v>12.666666666666666</v>
      </c>
      <c r="T18" s="147" t="s">
        <v>18</v>
      </c>
      <c r="U18" s="170"/>
    </row>
    <row r="19" spans="1:21" ht="18" customHeight="1" thickBot="1">
      <c r="A19" s="170"/>
      <c r="B19" s="93"/>
      <c r="C19" s="94"/>
      <c r="D19" s="94"/>
      <c r="E19" s="161" t="s">
        <v>27</v>
      </c>
      <c r="F19" s="142">
        <f ca="1">SUM(F16:F18)</f>
        <v>40</v>
      </c>
      <c r="G19" s="143">
        <f ca="1">SUM(G16:G18)</f>
        <v>48</v>
      </c>
      <c r="H19" s="143">
        <f ca="1">SUM(H16:H18)</f>
        <v>38</v>
      </c>
      <c r="I19" s="162">
        <f ca="1">SUM(F16:H18)</f>
        <v>126</v>
      </c>
      <c r="J19" s="193"/>
      <c r="K19" s="110"/>
      <c r="L19" s="95"/>
      <c r="M19" s="95"/>
      <c r="N19" s="111"/>
      <c r="O19" s="170"/>
      <c r="P19" s="23"/>
      <c r="Q19" s="196"/>
      <c r="R19" s="196"/>
      <c r="S19" s="196"/>
      <c r="T19" s="197"/>
      <c r="U19" s="170"/>
    </row>
    <row r="20" spans="1:21" ht="16">
      <c r="A20" s="170"/>
      <c r="B20" s="85"/>
      <c r="C20" s="86"/>
      <c r="D20" s="86"/>
      <c r="E20" s="158"/>
      <c r="F20" s="120">
        <f t="shared" ref="F20:H22" ca="1" si="2">$G$5+F$10+$C$21+L$21+ROUND(NORMSINV(RAND())*$C$5,0)</f>
        <v>20</v>
      </c>
      <c r="G20" s="121">
        <f t="shared" ca="1" si="2"/>
        <v>21</v>
      </c>
      <c r="H20" s="121">
        <f t="shared" ca="1" si="2"/>
        <v>14</v>
      </c>
      <c r="I20" s="163"/>
      <c r="J20" s="193"/>
      <c r="K20" s="9"/>
      <c r="L20" s="87"/>
      <c r="M20" s="87"/>
      <c r="N20" s="106"/>
      <c r="O20" s="170"/>
      <c r="P20" s="21"/>
      <c r="Q20" s="118"/>
      <c r="R20" s="118"/>
      <c r="S20" s="118"/>
      <c r="T20" s="27"/>
      <c r="U20" s="170"/>
    </row>
    <row r="21" spans="1:21" ht="18">
      <c r="A21" s="170"/>
      <c r="B21" s="85" t="s">
        <v>117</v>
      </c>
      <c r="C21" s="86">
        <f ca="1">ROUND(NORMSINV(RAND())*$E$5,0)</f>
        <v>3</v>
      </c>
      <c r="D21" s="86">
        <f ca="1">$G$5+C21</f>
        <v>18</v>
      </c>
      <c r="E21" s="158"/>
      <c r="F21" s="120">
        <f t="shared" ca="1" si="2"/>
        <v>18</v>
      </c>
      <c r="G21" s="121">
        <f t="shared" ca="1" si="2"/>
        <v>18</v>
      </c>
      <c r="H21" s="121">
        <f t="shared" ca="1" si="2"/>
        <v>13</v>
      </c>
      <c r="I21" s="159"/>
      <c r="J21" s="193"/>
      <c r="K21" s="9" t="s">
        <v>111</v>
      </c>
      <c r="L21" s="87">
        <f ca="1">ROUND(NORMSINV(RAND())*$F$5,0)</f>
        <v>0</v>
      </c>
      <c r="M21" s="87">
        <f ca="1">ROUND(NORMSINV(RAND())*$F$5,0)</f>
        <v>0</v>
      </c>
      <c r="N21" s="107">
        <f ca="1">-(L21+M21)</f>
        <v>0</v>
      </c>
      <c r="O21" s="170"/>
      <c r="P21" s="21" t="s">
        <v>101</v>
      </c>
      <c r="Q21" s="87">
        <f ca="1">$G$5+F$10+$C21+L21</f>
        <v>19</v>
      </c>
      <c r="R21" s="87">
        <f ca="1">$G$5+G$10+$C21+M21</f>
        <v>20</v>
      </c>
      <c r="S21" s="87">
        <f ca="1">$G$5+H$10+$C21+N21</f>
        <v>15</v>
      </c>
      <c r="T21" s="5" t="s">
        <v>42</v>
      </c>
      <c r="U21" s="170"/>
    </row>
    <row r="22" spans="1:21" ht="18">
      <c r="A22" s="170"/>
      <c r="B22" s="85"/>
      <c r="C22" s="86"/>
      <c r="D22" s="86"/>
      <c r="E22" s="158"/>
      <c r="F22" s="120">
        <f t="shared" ca="1" si="2"/>
        <v>19</v>
      </c>
      <c r="G22" s="121">
        <f t="shared" ca="1" si="2"/>
        <v>20</v>
      </c>
      <c r="H22" s="121">
        <f t="shared" ca="1" si="2"/>
        <v>17</v>
      </c>
      <c r="I22" s="160"/>
      <c r="J22" s="193"/>
      <c r="K22" s="9"/>
      <c r="L22" s="87"/>
      <c r="M22" s="87"/>
      <c r="N22" s="106"/>
      <c r="O22" s="170"/>
      <c r="P22" s="21"/>
      <c r="Q22" s="146">
        <f ca="1">F23/$Q$5</f>
        <v>19</v>
      </c>
      <c r="R22" s="146">
        <f ca="1">G23/$Q$5</f>
        <v>19.666666666666668</v>
      </c>
      <c r="S22" s="146">
        <f ca="1">H23/$Q$5</f>
        <v>14.666666666666666</v>
      </c>
      <c r="T22" s="147" t="s">
        <v>19</v>
      </c>
      <c r="U22" s="170"/>
    </row>
    <row r="23" spans="1:21" ht="18" customHeight="1" thickBot="1">
      <c r="A23" s="170"/>
      <c r="B23" s="93"/>
      <c r="C23" s="94"/>
      <c r="D23" s="94"/>
      <c r="E23" s="161" t="s">
        <v>28</v>
      </c>
      <c r="F23" s="142">
        <f ca="1">SUM(F20:F22)</f>
        <v>57</v>
      </c>
      <c r="G23" s="143">
        <f ca="1">SUM(G20:G22)</f>
        <v>59</v>
      </c>
      <c r="H23" s="143">
        <f ca="1">SUM(H20:H22)</f>
        <v>44</v>
      </c>
      <c r="I23" s="162">
        <f ca="1">SUM(F20:H22)</f>
        <v>160</v>
      </c>
      <c r="J23" s="193"/>
      <c r="K23" s="110"/>
      <c r="L23" s="95"/>
      <c r="M23" s="95"/>
      <c r="N23" s="111"/>
      <c r="O23" s="170"/>
      <c r="P23" s="23"/>
      <c r="Q23" s="119"/>
      <c r="R23" s="119"/>
      <c r="S23" s="119"/>
      <c r="T23" s="29"/>
      <c r="U23" s="170"/>
    </row>
    <row r="24" spans="1:21" ht="16">
      <c r="A24" s="170"/>
      <c r="B24" s="85"/>
      <c r="C24" s="86"/>
      <c r="D24" s="86"/>
      <c r="E24" s="158"/>
      <c r="F24" s="120">
        <f t="shared" ref="F24:H26" ca="1" si="3">$G$5+F$10+$C$25+L$25+ROUND(NORMSINV(RAND())*$C$5,0)</f>
        <v>19</v>
      </c>
      <c r="G24" s="121">
        <f t="shared" ca="1" si="3"/>
        <v>19</v>
      </c>
      <c r="H24" s="121">
        <f t="shared" ca="1" si="3"/>
        <v>12</v>
      </c>
      <c r="I24" s="163"/>
      <c r="J24" s="193"/>
      <c r="K24" s="9"/>
      <c r="L24" s="87"/>
      <c r="M24" s="87"/>
      <c r="N24" s="106"/>
      <c r="O24" s="170"/>
      <c r="P24" s="21"/>
      <c r="Q24" s="118"/>
      <c r="R24" s="118"/>
      <c r="S24" s="118"/>
      <c r="T24" s="27"/>
      <c r="U24" s="170"/>
    </row>
    <row r="25" spans="1:21" ht="18">
      <c r="A25" s="170"/>
      <c r="B25" s="85" t="s">
        <v>118</v>
      </c>
      <c r="C25" s="86">
        <f ca="1">ROUND(NORMSINV(RAND())*$E$5,0)</f>
        <v>1</v>
      </c>
      <c r="D25" s="86">
        <f ca="1">$G$5+C25</f>
        <v>16</v>
      </c>
      <c r="E25" s="158"/>
      <c r="F25" s="120">
        <f t="shared" ca="1" si="3"/>
        <v>19</v>
      </c>
      <c r="G25" s="121">
        <f t="shared" ca="1" si="3"/>
        <v>18</v>
      </c>
      <c r="H25" s="121">
        <f t="shared" ca="1" si="3"/>
        <v>12</v>
      </c>
      <c r="I25" s="159"/>
      <c r="J25" s="193"/>
      <c r="K25" s="9" t="s">
        <v>112</v>
      </c>
      <c r="L25" s="87">
        <f ca="1">ROUND(NORMSINV(RAND())*$F$5,0)</f>
        <v>1</v>
      </c>
      <c r="M25" s="87">
        <f ca="1">ROUND(NORMSINV(RAND())*$F$5,0)</f>
        <v>0</v>
      </c>
      <c r="N25" s="107">
        <f ca="1">-(L25+M25)</f>
        <v>-1</v>
      </c>
      <c r="O25" s="170"/>
      <c r="P25" s="21" t="s">
        <v>102</v>
      </c>
      <c r="Q25" s="87">
        <f ca="1">$G$5+F$10+$C25+L25</f>
        <v>18</v>
      </c>
      <c r="R25" s="87">
        <f ca="1">$G$5+G$10+$C25+M25</f>
        <v>18</v>
      </c>
      <c r="S25" s="87">
        <f ca="1">$G$5+H$10+$C25+N25</f>
        <v>12</v>
      </c>
      <c r="T25" s="5" t="s">
        <v>43</v>
      </c>
      <c r="U25" s="170"/>
    </row>
    <row r="26" spans="1:21" ht="18">
      <c r="A26" s="170"/>
      <c r="B26" s="85"/>
      <c r="C26" s="86"/>
      <c r="D26" s="86"/>
      <c r="E26" s="158"/>
      <c r="F26" s="120">
        <f t="shared" ca="1" si="3"/>
        <v>19</v>
      </c>
      <c r="G26" s="121">
        <f t="shared" ca="1" si="3"/>
        <v>17</v>
      </c>
      <c r="H26" s="121">
        <f t="shared" ca="1" si="3"/>
        <v>12</v>
      </c>
      <c r="I26" s="160"/>
      <c r="J26" s="193"/>
      <c r="K26" s="9"/>
      <c r="L26" s="87"/>
      <c r="M26" s="87"/>
      <c r="N26" s="106"/>
      <c r="O26" s="170"/>
      <c r="P26" s="21"/>
      <c r="Q26" s="146">
        <f ca="1">F27/$Q$5</f>
        <v>19</v>
      </c>
      <c r="R26" s="146">
        <f ca="1">G27/$Q$5</f>
        <v>18</v>
      </c>
      <c r="S26" s="146">
        <f ca="1">H27/$Q$5</f>
        <v>12</v>
      </c>
      <c r="T26" s="147" t="s">
        <v>20</v>
      </c>
      <c r="U26" s="170"/>
    </row>
    <row r="27" spans="1:21" ht="18" customHeight="1" thickBot="1">
      <c r="A27" s="170"/>
      <c r="B27" s="93"/>
      <c r="C27" s="94"/>
      <c r="D27" s="94"/>
      <c r="E27" s="161" t="s">
        <v>25</v>
      </c>
      <c r="F27" s="142">
        <f ca="1">SUM(F24:F26)</f>
        <v>57</v>
      </c>
      <c r="G27" s="143">
        <f ca="1">SUM(G24:G26)</f>
        <v>54</v>
      </c>
      <c r="H27" s="143">
        <f ca="1">SUM(H24:H26)</f>
        <v>36</v>
      </c>
      <c r="I27" s="162">
        <f ca="1">SUM(F24:H26)</f>
        <v>147</v>
      </c>
      <c r="J27" s="193"/>
      <c r="K27" s="110"/>
      <c r="L27" s="95"/>
      <c r="M27" s="95"/>
      <c r="N27" s="111"/>
      <c r="O27" s="170"/>
      <c r="P27" s="23"/>
      <c r="Q27" s="119"/>
      <c r="R27" s="119"/>
      <c r="S27" s="119"/>
      <c r="T27" s="29"/>
      <c r="U27" s="170"/>
    </row>
    <row r="28" spans="1:21" ht="16">
      <c r="A28" s="170"/>
      <c r="B28" s="85"/>
      <c r="C28" s="86"/>
      <c r="D28" s="86"/>
      <c r="E28" s="158"/>
      <c r="F28" s="120">
        <f t="shared" ref="F28:H30" ca="1" si="4">$G$5+F$10+$C$29+L$29+ROUND(NORMSINV(RAND())*$C$5,0)</f>
        <v>19</v>
      </c>
      <c r="G28" s="121">
        <f t="shared" ca="1" si="4"/>
        <v>21</v>
      </c>
      <c r="H28" s="121">
        <f t="shared" ca="1" si="4"/>
        <v>13</v>
      </c>
      <c r="I28" s="163"/>
      <c r="J28" s="193"/>
      <c r="K28" s="9"/>
      <c r="L28" s="87"/>
      <c r="M28" s="87"/>
      <c r="N28" s="106"/>
      <c r="O28" s="170"/>
      <c r="P28" s="21"/>
      <c r="Q28" s="118"/>
      <c r="R28" s="118"/>
      <c r="S28" s="118"/>
      <c r="T28" s="27"/>
      <c r="U28" s="170"/>
    </row>
    <row r="29" spans="1:21" ht="18">
      <c r="A29" s="170"/>
      <c r="B29" s="85" t="s">
        <v>119</v>
      </c>
      <c r="C29" s="86">
        <f ca="1">ROUND(NORMSINV(RAND())*$E$5,0)</f>
        <v>3</v>
      </c>
      <c r="D29" s="86">
        <f ca="1">$G$5+C29</f>
        <v>18</v>
      </c>
      <c r="E29" s="158"/>
      <c r="F29" s="120">
        <f t="shared" ca="1" si="4"/>
        <v>18</v>
      </c>
      <c r="G29" s="121">
        <f t="shared" ca="1" si="4"/>
        <v>20</v>
      </c>
      <c r="H29" s="121">
        <f t="shared" ca="1" si="4"/>
        <v>15</v>
      </c>
      <c r="I29" s="159"/>
      <c r="J29" s="193"/>
      <c r="K29" s="9" t="s">
        <v>113</v>
      </c>
      <c r="L29" s="87">
        <f ca="1">ROUND(NORMSINV(RAND())*$F$5,0)</f>
        <v>0</v>
      </c>
      <c r="M29" s="87">
        <f ca="1">ROUND(NORMSINV(RAND())*$F$5,0)</f>
        <v>0</v>
      </c>
      <c r="N29" s="107">
        <f ca="1">-(L29+M29)</f>
        <v>0</v>
      </c>
      <c r="O29" s="170"/>
      <c r="P29" s="21" t="s">
        <v>103</v>
      </c>
      <c r="Q29" s="87">
        <f ca="1">$G$5+F$10+$C29+L29</f>
        <v>19</v>
      </c>
      <c r="R29" s="87">
        <f ca="1">$G$5+G$10+$C29+M29</f>
        <v>20</v>
      </c>
      <c r="S29" s="87">
        <f ca="1">$G$5+H$10+$C29+N29</f>
        <v>15</v>
      </c>
      <c r="T29" s="5" t="s">
        <v>44</v>
      </c>
      <c r="U29" s="170"/>
    </row>
    <row r="30" spans="1:21" ht="18">
      <c r="A30" s="170"/>
      <c r="B30" s="85"/>
      <c r="C30" s="86"/>
      <c r="D30" s="86"/>
      <c r="E30" s="158"/>
      <c r="F30" s="120">
        <f t="shared" ca="1" si="4"/>
        <v>19</v>
      </c>
      <c r="G30" s="121">
        <f t="shared" ca="1" si="4"/>
        <v>21</v>
      </c>
      <c r="H30" s="121">
        <f t="shared" ca="1" si="4"/>
        <v>14</v>
      </c>
      <c r="I30" s="160"/>
      <c r="J30" s="193"/>
      <c r="K30" s="9"/>
      <c r="L30" s="87"/>
      <c r="M30" s="87"/>
      <c r="N30" s="106"/>
      <c r="O30" s="170"/>
      <c r="P30" s="21"/>
      <c r="Q30" s="146">
        <f ca="1">F31/$Q$5</f>
        <v>18.666666666666668</v>
      </c>
      <c r="R30" s="146">
        <f ca="1">G31/$Q$5</f>
        <v>20.666666666666668</v>
      </c>
      <c r="S30" s="146">
        <f ca="1">H31/$Q$5</f>
        <v>14</v>
      </c>
      <c r="T30" s="147" t="s">
        <v>21</v>
      </c>
      <c r="U30" s="170"/>
    </row>
    <row r="31" spans="1:21" ht="18" customHeight="1" thickBot="1">
      <c r="A31" s="170"/>
      <c r="B31" s="93"/>
      <c r="C31" s="94"/>
      <c r="D31" s="94"/>
      <c r="E31" s="161" t="s">
        <v>29</v>
      </c>
      <c r="F31" s="142">
        <f ca="1">SUM(F28:F30)</f>
        <v>56</v>
      </c>
      <c r="G31" s="143">
        <f ca="1">SUM(G28:G30)</f>
        <v>62</v>
      </c>
      <c r="H31" s="143">
        <f ca="1">SUM(H28:H30)</f>
        <v>42</v>
      </c>
      <c r="I31" s="162">
        <f ca="1">SUM(F28:H30)</f>
        <v>160</v>
      </c>
      <c r="J31" s="193"/>
      <c r="K31" s="110"/>
      <c r="L31" s="95"/>
      <c r="M31" s="95"/>
      <c r="N31" s="111"/>
      <c r="O31" s="170"/>
      <c r="P31" s="23"/>
      <c r="Q31" s="119"/>
      <c r="R31" s="119"/>
      <c r="S31" s="119"/>
      <c r="T31" s="29"/>
      <c r="U31" s="170"/>
    </row>
    <row r="32" spans="1:21" ht="16">
      <c r="A32" s="170"/>
      <c r="B32" s="85"/>
      <c r="C32" s="86"/>
      <c r="D32" s="152"/>
      <c r="E32" s="158"/>
      <c r="F32" s="120">
        <f t="shared" ref="F32:H34" ca="1" si="5">$G$5+F$10+$C$33+L$33+ROUND(NORMSINV(RAND())*$C$5,0)</f>
        <v>9</v>
      </c>
      <c r="G32" s="121">
        <f t="shared" ca="1" si="5"/>
        <v>7</v>
      </c>
      <c r="H32" s="121">
        <f t="shared" ca="1" si="5"/>
        <v>1</v>
      </c>
      <c r="I32" s="163"/>
      <c r="J32" s="193"/>
      <c r="K32" s="89"/>
      <c r="L32" s="87"/>
      <c r="M32" s="87"/>
      <c r="N32" s="106"/>
      <c r="O32" s="170"/>
      <c r="P32" s="24"/>
      <c r="Q32" s="118"/>
      <c r="R32" s="118"/>
      <c r="S32" s="118"/>
      <c r="T32" s="27"/>
      <c r="U32" s="170"/>
    </row>
    <row r="33" spans="1:21" ht="18">
      <c r="A33" s="170"/>
      <c r="B33" s="85" t="s">
        <v>120</v>
      </c>
      <c r="C33" s="86">
        <f ca="1">-SUM(C13:C31)</f>
        <v>-9</v>
      </c>
      <c r="D33" s="86">
        <f ca="1">$G$5+C33</f>
        <v>6</v>
      </c>
      <c r="E33" s="158"/>
      <c r="F33" s="120">
        <f t="shared" ca="1" si="5"/>
        <v>8</v>
      </c>
      <c r="G33" s="121">
        <f t="shared" ca="1" si="5"/>
        <v>9</v>
      </c>
      <c r="H33" s="121">
        <f t="shared" ca="1" si="5"/>
        <v>1</v>
      </c>
      <c r="I33" s="164"/>
      <c r="J33" s="193"/>
      <c r="K33" s="9" t="s">
        <v>114</v>
      </c>
      <c r="L33" s="87">
        <f ca="1">-SUM(L13:L31)</f>
        <v>1</v>
      </c>
      <c r="M33" s="87">
        <f ca="1">-SUM(M13:M31)</f>
        <v>0</v>
      </c>
      <c r="N33" s="107">
        <f ca="1">-(L33+M33)</f>
        <v>-1</v>
      </c>
      <c r="O33" s="170"/>
      <c r="P33" s="21" t="s">
        <v>104</v>
      </c>
      <c r="Q33" s="87">
        <f ca="1">$G$5+F$10+$C33+L33</f>
        <v>8</v>
      </c>
      <c r="R33" s="87">
        <f ca="1">$G$5+G$10+$C33+M33</f>
        <v>8</v>
      </c>
      <c r="S33" s="87">
        <f ca="1">$G$5+H$10+$C33+N33</f>
        <v>2</v>
      </c>
      <c r="T33" s="5" t="s">
        <v>45</v>
      </c>
      <c r="U33" s="170"/>
    </row>
    <row r="34" spans="1:21" ht="18">
      <c r="A34" s="170"/>
      <c r="B34" s="88"/>
      <c r="C34" s="96"/>
      <c r="D34" s="96"/>
      <c r="E34" s="158"/>
      <c r="F34" s="120">
        <f t="shared" ca="1" si="5"/>
        <v>5</v>
      </c>
      <c r="G34" s="121">
        <f t="shared" ca="1" si="5"/>
        <v>8</v>
      </c>
      <c r="H34" s="121">
        <f t="shared" ca="1" si="5"/>
        <v>1</v>
      </c>
      <c r="I34" s="159"/>
      <c r="J34" s="194"/>
      <c r="K34" s="89"/>
      <c r="L34" s="87"/>
      <c r="M34" s="87"/>
      <c r="N34" s="106"/>
      <c r="O34" s="170"/>
      <c r="P34" s="24"/>
      <c r="Q34" s="146">
        <f ca="1">F35/$Q$5</f>
        <v>7.333333333333333</v>
      </c>
      <c r="R34" s="146">
        <f ca="1">G35/$Q$5</f>
        <v>8</v>
      </c>
      <c r="S34" s="146">
        <f ca="1">H35/$Q$5</f>
        <v>1</v>
      </c>
      <c r="T34" s="147" t="s">
        <v>22</v>
      </c>
      <c r="U34" s="170"/>
    </row>
    <row r="35" spans="1:21" ht="18" customHeight="1" thickBot="1">
      <c r="A35" s="170"/>
      <c r="B35" s="97"/>
      <c r="C35" s="98"/>
      <c r="D35" s="98"/>
      <c r="E35" s="165" t="s">
        <v>30</v>
      </c>
      <c r="F35" s="144">
        <f ca="1">SUM(F32:F34)</f>
        <v>22</v>
      </c>
      <c r="G35" s="145">
        <f ca="1">SUM(G32:G34)</f>
        <v>24</v>
      </c>
      <c r="H35" s="145">
        <f ca="1">SUM(H32:H34)</f>
        <v>3</v>
      </c>
      <c r="I35" s="162">
        <f ca="1">SUM(F32:H34)</f>
        <v>49</v>
      </c>
      <c r="J35" s="194"/>
      <c r="K35" s="99"/>
      <c r="L35" s="95"/>
      <c r="M35" s="95"/>
      <c r="N35" s="111"/>
      <c r="O35" s="170"/>
      <c r="P35" s="25"/>
      <c r="Q35" s="28"/>
      <c r="R35" s="28"/>
      <c r="S35" s="28"/>
      <c r="T35" s="30"/>
      <c r="U35" s="170"/>
    </row>
    <row r="36" spans="1:21" ht="24" customHeight="1" thickBot="1">
      <c r="A36" s="170"/>
      <c r="B36" s="11"/>
      <c r="C36" s="255">
        <f ca="1">SUM(C12:C35)</f>
        <v>0</v>
      </c>
      <c r="D36" s="10"/>
      <c r="E36" s="166" t="s">
        <v>31</v>
      </c>
      <c r="F36" s="167">
        <f ca="1">SUM(F15,F19,F23,F27,F31,F35)</f>
        <v>286</v>
      </c>
      <c r="G36" s="168">
        <f ca="1">SUM(G15,G19,G23,G27,G31,G35)</f>
        <v>307</v>
      </c>
      <c r="H36" s="168">
        <f ca="1">SUM(H15,H19,H23,H27,H31,H35)</f>
        <v>205</v>
      </c>
      <c r="I36" s="169">
        <f ca="1">SUM(I14:I35)</f>
        <v>798</v>
      </c>
      <c r="J36" s="195"/>
      <c r="K36" s="40"/>
      <c r="L36" s="255">
        <f ca="1">SUM(L13:L35)</f>
        <v>0</v>
      </c>
      <c r="M36" s="255">
        <f t="shared" ref="M36:N36" ca="1" si="6">SUM(M13:M35)</f>
        <v>0</v>
      </c>
      <c r="N36" s="255">
        <f t="shared" ca="1" si="6"/>
        <v>0</v>
      </c>
      <c r="O36" s="170"/>
      <c r="P36" s="148" t="s">
        <v>26</v>
      </c>
      <c r="Q36" s="149">
        <f ca="1">F36/$E$41</f>
        <v>15.888888888888889</v>
      </c>
      <c r="R36" s="149">
        <f ca="1">G36/$E$41</f>
        <v>17.055555555555557</v>
      </c>
      <c r="S36" s="149">
        <f ca="1">H36/$E$41</f>
        <v>11.388888888888889</v>
      </c>
      <c r="T36" s="150">
        <f ca="1">AVERAGE(Q36:S36)</f>
        <v>14.777777777777777</v>
      </c>
      <c r="U36" s="176" t="s">
        <v>105</v>
      </c>
    </row>
    <row r="37" spans="1:21">
      <c r="A37" s="170"/>
      <c r="B37" s="173"/>
      <c r="C37" s="173"/>
      <c r="D37" s="173"/>
      <c r="E37" s="170"/>
      <c r="F37" s="178"/>
      <c r="G37" s="178"/>
      <c r="H37" s="178"/>
      <c r="I37" s="179" t="s">
        <v>128</v>
      </c>
      <c r="J37" s="18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</row>
    <row r="38" spans="1:21" ht="13" thickBot="1">
      <c r="A38" s="170"/>
      <c r="B38" s="173"/>
      <c r="C38" s="17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</row>
    <row r="39" spans="1:21" ht="16">
      <c r="A39" s="170"/>
      <c r="B39" s="33" t="s">
        <v>77</v>
      </c>
      <c r="C39" s="45"/>
      <c r="D39" s="45"/>
      <c r="E39" s="46"/>
      <c r="F39" s="47"/>
      <c r="G39" s="47"/>
      <c r="H39" s="47"/>
      <c r="I39" s="48"/>
      <c r="J39" s="18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  <row r="40" spans="1:21" ht="17">
      <c r="A40" s="170"/>
      <c r="B40" s="42" t="s">
        <v>84</v>
      </c>
      <c r="C40" s="43">
        <f ca="1">SUMSQ(F15:H15,F19:H19,F23:H23,F27:H27,F31:H31,F35:H35)</f>
        <v>39568</v>
      </c>
      <c r="D40" s="49" t="s">
        <v>6</v>
      </c>
      <c r="E40" s="50">
        <v>3</v>
      </c>
      <c r="F40" s="51" t="s">
        <v>79</v>
      </c>
      <c r="G40" s="52">
        <f ca="1">C40/E40-C43/E43</f>
        <v>1396.6666666666679</v>
      </c>
      <c r="H40" s="53"/>
      <c r="I40" s="54"/>
      <c r="J40" s="178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</row>
    <row r="41" spans="1:21" ht="18">
      <c r="A41" s="170"/>
      <c r="B41" s="42" t="s">
        <v>85</v>
      </c>
      <c r="C41" s="43">
        <f ca="1">SUMSQ(F36:H36)</f>
        <v>218070</v>
      </c>
      <c r="D41" s="51" t="s">
        <v>91</v>
      </c>
      <c r="E41" s="43">
        <f>Q6*E40</f>
        <v>18</v>
      </c>
      <c r="F41" s="51" t="s">
        <v>8</v>
      </c>
      <c r="G41" s="52">
        <f ca="1">C41/E41-C43/E43</f>
        <v>322.33333333333394</v>
      </c>
      <c r="H41" s="53"/>
      <c r="I41" s="54"/>
      <c r="J41" s="178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</row>
    <row r="42" spans="1:21" ht="18">
      <c r="A42" s="170"/>
      <c r="B42" s="42" t="s">
        <v>86</v>
      </c>
      <c r="C42" s="43">
        <f ca="1">SUMSQ(I14:I35)</f>
        <v>115422</v>
      </c>
      <c r="D42" s="51" t="s">
        <v>92</v>
      </c>
      <c r="E42" s="43">
        <f>E40*Q5</f>
        <v>9</v>
      </c>
      <c r="F42" s="53" t="s">
        <v>81</v>
      </c>
      <c r="G42" s="52">
        <f ca="1">C42/E42-C43/E43</f>
        <v>1032</v>
      </c>
      <c r="H42" s="53"/>
      <c r="I42" s="54"/>
      <c r="J42" s="178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</row>
    <row r="43" spans="1:21" ht="16">
      <c r="A43" s="170"/>
      <c r="B43" s="44" t="s">
        <v>87</v>
      </c>
      <c r="C43" s="43">
        <f ca="1">I36^2</f>
        <v>636804</v>
      </c>
      <c r="D43" s="51" t="s">
        <v>97</v>
      </c>
      <c r="E43" s="43">
        <f>E40*Q5*Q6</f>
        <v>54</v>
      </c>
      <c r="F43" s="53" t="s">
        <v>98</v>
      </c>
      <c r="G43" s="52">
        <f ca="1">G40-(G41+G42)</f>
        <v>42.33333333333394</v>
      </c>
      <c r="H43" s="53"/>
      <c r="I43" s="54"/>
      <c r="J43" s="178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</row>
    <row r="44" spans="1:21" ht="17">
      <c r="A44" s="170"/>
      <c r="B44" s="42" t="s">
        <v>89</v>
      </c>
      <c r="C44" s="43">
        <f ca="1">SUMSQ(F12:H14,F16:H18,F20:H22,F24:H26,F28:H30,F32:H34)</f>
        <v>13244</v>
      </c>
      <c r="D44" s="55"/>
      <c r="E44" s="55"/>
      <c r="F44" s="51" t="s">
        <v>132</v>
      </c>
      <c r="G44" s="52">
        <f ca="1">C44-C40/E40</f>
        <v>54.66666666666606</v>
      </c>
      <c r="H44" s="56"/>
      <c r="I44" s="57"/>
      <c r="J44" s="172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</row>
    <row r="45" spans="1:21" ht="18" thickBot="1">
      <c r="A45" s="170"/>
      <c r="B45" s="58"/>
      <c r="C45" s="59"/>
      <c r="D45" s="60"/>
      <c r="E45" s="60"/>
      <c r="F45" s="61"/>
      <c r="G45" s="62"/>
      <c r="H45" s="63"/>
      <c r="I45" s="64"/>
      <c r="J45" s="172"/>
      <c r="K45" s="173"/>
      <c r="L45" s="170"/>
      <c r="M45" s="170"/>
      <c r="N45" s="170"/>
      <c r="O45" s="170"/>
      <c r="P45" s="170"/>
      <c r="Q45" s="170"/>
      <c r="R45" s="170"/>
      <c r="S45" s="170"/>
      <c r="T45" s="170"/>
      <c r="U45" s="170"/>
    </row>
    <row r="46" spans="1:21" ht="16">
      <c r="A46" s="170"/>
      <c r="B46" s="33" t="s">
        <v>133</v>
      </c>
      <c r="C46" s="45"/>
      <c r="D46" s="46"/>
      <c r="E46" s="46"/>
      <c r="F46" s="45"/>
      <c r="G46" s="45"/>
      <c r="H46" s="45"/>
      <c r="I46" s="65"/>
      <c r="J46" s="173"/>
      <c r="K46" s="178"/>
      <c r="L46" s="170"/>
      <c r="M46" s="170"/>
      <c r="N46" s="170"/>
      <c r="O46" s="170"/>
      <c r="P46" s="170"/>
      <c r="Q46" s="170"/>
      <c r="R46" s="170"/>
      <c r="S46" s="170"/>
      <c r="T46" s="170"/>
      <c r="U46" s="170"/>
    </row>
    <row r="47" spans="1:21" ht="16">
      <c r="A47" s="170"/>
      <c r="B47" s="66" t="s">
        <v>134</v>
      </c>
      <c r="C47" s="67" t="s">
        <v>135</v>
      </c>
      <c r="D47" s="67" t="s">
        <v>136</v>
      </c>
      <c r="E47" s="67" t="s">
        <v>137</v>
      </c>
      <c r="F47" s="68" t="s">
        <v>138</v>
      </c>
      <c r="G47" s="69" t="s">
        <v>139</v>
      </c>
      <c r="H47" s="67" t="s">
        <v>140</v>
      </c>
      <c r="I47" s="70" t="s">
        <v>141</v>
      </c>
      <c r="J47" s="178"/>
      <c r="K47" s="173"/>
      <c r="L47" s="170"/>
      <c r="M47" s="170"/>
      <c r="N47" s="170"/>
      <c r="O47" s="170"/>
      <c r="P47" s="170"/>
      <c r="Q47" s="170"/>
      <c r="R47" s="170"/>
      <c r="S47" s="170"/>
      <c r="T47" s="170"/>
      <c r="U47" s="170"/>
    </row>
    <row r="48" spans="1:21" ht="16">
      <c r="A48" s="170"/>
      <c r="B48" s="71" t="s">
        <v>93</v>
      </c>
      <c r="C48" s="72">
        <f>Q5*Q6-1</f>
        <v>17</v>
      </c>
      <c r="D48" s="56">
        <f ca="1">G40</f>
        <v>1396.6666666666679</v>
      </c>
      <c r="E48" s="56"/>
      <c r="F48" s="55"/>
      <c r="G48" s="72"/>
      <c r="H48" s="56"/>
      <c r="I48" s="73"/>
      <c r="J48" s="173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</row>
    <row r="49" spans="1:21" ht="16">
      <c r="A49" s="170"/>
      <c r="B49" s="74" t="s">
        <v>142</v>
      </c>
      <c r="C49" s="75">
        <f>Q5-1</f>
        <v>2</v>
      </c>
      <c r="D49" s="51">
        <f ca="1">G41</f>
        <v>322.33333333333394</v>
      </c>
      <c r="E49" s="56">
        <f ca="1">D49/C49</f>
        <v>161.16666666666697</v>
      </c>
      <c r="F49" s="55">
        <f>C6+E40*F6+E40*Q6*D6</f>
        <v>163.75</v>
      </c>
      <c r="G49" s="76">
        <f ca="1">E49/$E$52</f>
        <v>106.13414634146478</v>
      </c>
      <c r="H49" s="76">
        <f>FINV(0.05,C49,$C$52)</f>
        <v>3.2594463061441079</v>
      </c>
      <c r="I49" s="73" t="str">
        <f ca="1">IF(G49&gt;H49,"Reject", "Don't reject")</f>
        <v>Reject</v>
      </c>
      <c r="J49" s="172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</row>
    <row r="50" spans="1:21" ht="16">
      <c r="A50" s="170"/>
      <c r="B50" s="74" t="s">
        <v>143</v>
      </c>
      <c r="C50" s="75">
        <f>Q6-1</f>
        <v>5</v>
      </c>
      <c r="D50" s="51">
        <f ca="1">G42</f>
        <v>1032</v>
      </c>
      <c r="E50" s="56">
        <f ca="1">D50/C50</f>
        <v>206.4</v>
      </c>
      <c r="F50" s="55">
        <f>C6+Q5*Q4*E6</f>
        <v>82</v>
      </c>
      <c r="G50" s="76">
        <f ca="1">E50/$E$52</f>
        <v>135.92195121951372</v>
      </c>
      <c r="H50" s="76">
        <f>FINV(0.05,C50,$C$52)</f>
        <v>2.4771686727109157</v>
      </c>
      <c r="I50" s="73" t="str">
        <f ca="1">IF(G50&gt;H50,"Reject", "Don't reject")</f>
        <v>Reject</v>
      </c>
      <c r="J50" s="172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</row>
    <row r="51" spans="1:21" ht="16">
      <c r="A51" s="170"/>
      <c r="B51" s="74" t="s">
        <v>94</v>
      </c>
      <c r="C51" s="75">
        <f>C49*C50</f>
        <v>10</v>
      </c>
      <c r="D51" s="51">
        <f ca="1">G43</f>
        <v>42.33333333333394</v>
      </c>
      <c r="E51" s="56">
        <f ca="1">D51/C51</f>
        <v>4.2333333333333938</v>
      </c>
      <c r="F51" s="55">
        <f>C6+E40*F6</f>
        <v>1.75</v>
      </c>
      <c r="G51" s="76">
        <f ca="1">E51/$E$52</f>
        <v>2.7878048780488509</v>
      </c>
      <c r="H51" s="76">
        <f>FINV(0.05,C51,$C$52)</f>
        <v>2.1060539102611209</v>
      </c>
      <c r="I51" s="73" t="str">
        <f ca="1">IF(G51&gt;H51,"Reject", "Don't reject")</f>
        <v>Reject</v>
      </c>
      <c r="J51" s="172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</row>
    <row r="52" spans="1:21" ht="16">
      <c r="A52" s="170"/>
      <c r="B52" s="71" t="s">
        <v>144</v>
      </c>
      <c r="C52" s="72">
        <f>Q5*Q6*(E40-1)</f>
        <v>36</v>
      </c>
      <c r="D52" s="56">
        <f ca="1">G44</f>
        <v>54.66666666666606</v>
      </c>
      <c r="E52" s="52">
        <f ca="1">D52/C52</f>
        <v>1.5185185185185017</v>
      </c>
      <c r="F52" s="56">
        <f>C6</f>
        <v>1</v>
      </c>
      <c r="G52" s="56"/>
      <c r="H52" s="55"/>
      <c r="I52" s="77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</row>
    <row r="53" spans="1:21" ht="16">
      <c r="A53" s="170"/>
      <c r="B53" s="78" t="s">
        <v>145</v>
      </c>
      <c r="C53" s="43">
        <f>E43-1</f>
        <v>53</v>
      </c>
      <c r="D53" s="52">
        <f ca="1">C44-C43/E43</f>
        <v>1451.3333333333339</v>
      </c>
      <c r="E53" s="55"/>
      <c r="F53" s="55"/>
      <c r="G53" s="55"/>
      <c r="H53" s="55"/>
      <c r="I53" s="77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</row>
    <row r="54" spans="1:21" ht="16">
      <c r="A54" s="170"/>
      <c r="B54" s="74"/>
      <c r="C54" s="51"/>
      <c r="D54" s="55"/>
      <c r="E54" s="55"/>
      <c r="F54" s="55"/>
      <c r="G54" s="55"/>
      <c r="H54" s="55"/>
      <c r="I54" s="77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</row>
    <row r="55" spans="1:21" ht="14">
      <c r="A55" s="170"/>
      <c r="B55" s="183"/>
      <c r="C55" s="184"/>
      <c r="D55" s="185"/>
      <c r="E55" s="185"/>
      <c r="F55" s="185"/>
      <c r="G55" s="185"/>
      <c r="H55" s="185"/>
      <c r="I55" s="186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5" thickBot="1">
      <c r="A56" s="170"/>
      <c r="B56" s="187"/>
      <c r="C56" s="188"/>
      <c r="D56" s="189"/>
      <c r="E56" s="189"/>
      <c r="F56" s="189"/>
      <c r="G56" s="189"/>
      <c r="H56" s="189"/>
      <c r="I56" s="19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>
      <c r="A57" s="170"/>
      <c r="B57" s="173"/>
      <c r="C57" s="173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</sheetData>
  <mergeCells count="9">
    <mergeCell ref="K8:N10"/>
    <mergeCell ref="B2:G2"/>
    <mergeCell ref="P2:T2"/>
    <mergeCell ref="H3:M3"/>
    <mergeCell ref="R3:T3"/>
    <mergeCell ref="H4:M4"/>
    <mergeCell ref="B8:D9"/>
    <mergeCell ref="Q8:S10"/>
    <mergeCell ref="E8:H8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"/>
  <sheetViews>
    <sheetView zoomScale="140" zoomScaleNormal="140" zoomScalePageLayoutView="140" workbookViewId="0">
      <selection activeCell="K11" sqref="K11"/>
    </sheetView>
  </sheetViews>
  <sheetFormatPr baseColWidth="10" defaultRowHeight="20" customHeight="1" x14ac:dyDescent="0"/>
  <cols>
    <col min="1" max="16384" width="10.83203125" style="198"/>
  </cols>
  <sheetData>
    <row r="1" spans="1:9" ht="20" customHeight="1" thickBot="1">
      <c r="A1" s="198" t="s">
        <v>149</v>
      </c>
      <c r="B1" s="198">
        <v>1</v>
      </c>
      <c r="C1" s="198">
        <v>10</v>
      </c>
      <c r="D1" s="199">
        <v>25</v>
      </c>
      <c r="E1" s="206" t="s">
        <v>151</v>
      </c>
      <c r="H1" s="212" t="s">
        <v>168</v>
      </c>
      <c r="I1" s="212" t="s">
        <v>169</v>
      </c>
    </row>
    <row r="2" spans="1:9" ht="20" customHeight="1" thickTop="1">
      <c r="A2" s="200">
        <v>1</v>
      </c>
      <c r="B2" s="200">
        <v>8</v>
      </c>
      <c r="C2" s="200">
        <v>10</v>
      </c>
      <c r="D2" s="201">
        <v>12</v>
      </c>
      <c r="E2" s="202">
        <f>SUM(B2:D2)</f>
        <v>30</v>
      </c>
      <c r="G2" s="207" t="s">
        <v>171</v>
      </c>
      <c r="H2" s="208">
        <f>(C19+C20)/(B19+B20)</f>
        <v>18.111111111111118</v>
      </c>
      <c r="I2" s="208">
        <f>D20</f>
        <v>2.0555555555555882</v>
      </c>
    </row>
    <row r="3" spans="1:9" ht="20" customHeight="1">
      <c r="A3" s="198">
        <v>2</v>
      </c>
      <c r="B3" s="198">
        <v>15</v>
      </c>
      <c r="C3" s="198">
        <v>18</v>
      </c>
      <c r="D3" s="199">
        <v>20</v>
      </c>
      <c r="E3" s="202">
        <f t="shared" ref="E3:E7" si="0">SUM(B3:D3)</f>
        <v>53</v>
      </c>
      <c r="G3" s="207" t="s">
        <v>173</v>
      </c>
      <c r="H3" s="208">
        <f>SQRT(H2/6)</f>
        <v>1.7373884190124325</v>
      </c>
      <c r="I3" s="208">
        <f>SQRT(I2/6)</f>
        <v>0.58531409738071238</v>
      </c>
    </row>
    <row r="4" spans="1:9" ht="20" customHeight="1">
      <c r="A4" s="198">
        <v>3</v>
      </c>
      <c r="B4" s="198">
        <v>6</v>
      </c>
      <c r="C4" s="198">
        <v>8</v>
      </c>
      <c r="D4" s="199">
        <v>9</v>
      </c>
      <c r="E4" s="202">
        <f t="shared" si="0"/>
        <v>23</v>
      </c>
      <c r="G4" s="207" t="s">
        <v>170</v>
      </c>
      <c r="H4" s="208">
        <f>TINV(0.05,B20+B19)</f>
        <v>2.1314495455597742</v>
      </c>
      <c r="I4" s="208">
        <f>TINV(0.05,B20)</f>
        <v>2.2281388519862744</v>
      </c>
    </row>
    <row r="5" spans="1:9" ht="20" customHeight="1">
      <c r="A5" s="198">
        <v>4</v>
      </c>
      <c r="B5" s="198">
        <v>8</v>
      </c>
      <c r="C5" s="198">
        <v>8</v>
      </c>
      <c r="D5" s="199">
        <v>10</v>
      </c>
      <c r="E5" s="202">
        <f t="shared" si="0"/>
        <v>26</v>
      </c>
      <c r="G5" s="207" t="s">
        <v>172</v>
      </c>
      <c r="H5" s="208">
        <f>H3*H4</f>
        <v>3.7031557561648638</v>
      </c>
      <c r="I5" s="208">
        <f>I3*I4</f>
        <v>1.304161080989243</v>
      </c>
    </row>
    <row r="6" spans="1:9" ht="20" customHeight="1">
      <c r="A6" s="198">
        <v>5</v>
      </c>
      <c r="B6" s="198">
        <v>7</v>
      </c>
      <c r="C6" s="198">
        <v>14</v>
      </c>
      <c r="D6" s="199">
        <v>16</v>
      </c>
      <c r="E6" s="202">
        <f t="shared" si="0"/>
        <v>37</v>
      </c>
      <c r="G6" s="207"/>
      <c r="H6" s="208"/>
      <c r="I6" s="208"/>
    </row>
    <row r="7" spans="1:9" ht="20" customHeight="1" thickBot="1">
      <c r="A7" s="203">
        <v>6</v>
      </c>
      <c r="B7" s="203">
        <v>5</v>
      </c>
      <c r="C7" s="203">
        <v>6</v>
      </c>
      <c r="D7" s="204">
        <v>8</v>
      </c>
      <c r="E7" s="205">
        <f t="shared" si="0"/>
        <v>19</v>
      </c>
      <c r="G7" s="207"/>
    </row>
    <row r="8" spans="1:9" ht="20" customHeight="1" thickTop="1">
      <c r="A8" s="198" t="s">
        <v>150</v>
      </c>
      <c r="B8" s="198">
        <f>SUM(B2:B7)</f>
        <v>49</v>
      </c>
      <c r="C8" s="198">
        <f t="shared" ref="C8:D8" si="1">SUM(C2:C7)</f>
        <v>64</v>
      </c>
      <c r="D8" s="199">
        <f t="shared" si="1"/>
        <v>75</v>
      </c>
      <c r="E8" s="198">
        <f>SUM(E2:E7)</f>
        <v>188</v>
      </c>
    </row>
    <row r="9" spans="1:9" ht="20" customHeight="1">
      <c r="A9" s="198" t="s">
        <v>167</v>
      </c>
      <c r="B9" s="208">
        <f>B8/6</f>
        <v>8.1666666666666661</v>
      </c>
      <c r="C9" s="208">
        <f t="shared" ref="C9" si="2">C8/6</f>
        <v>10.666666666666666</v>
      </c>
      <c r="D9" s="208">
        <f t="shared" ref="D9" si="3">D8/6</f>
        <v>12.5</v>
      </c>
    </row>
    <row r="10" spans="1:9" ht="20" customHeight="1">
      <c r="C10" s="208"/>
      <c r="D10" s="208"/>
    </row>
    <row r="11" spans="1:9" ht="20" customHeight="1">
      <c r="A11" s="207" t="s">
        <v>152</v>
      </c>
      <c r="B11" s="198">
        <f>SUMSQ(B2:D7)</f>
        <v>2292</v>
      </c>
      <c r="C11" s="198">
        <v>1</v>
      </c>
      <c r="D11" s="208">
        <f>B11/C11</f>
        <v>2292</v>
      </c>
    </row>
    <row r="12" spans="1:9" ht="20" customHeight="1">
      <c r="A12" s="207" t="s">
        <v>166</v>
      </c>
      <c r="B12" s="198">
        <f>SUMSQ(B8:D8)</f>
        <v>12122</v>
      </c>
      <c r="C12" s="198">
        <v>6</v>
      </c>
      <c r="D12" s="208">
        <f t="shared" ref="D12:D14" si="4">B12/C12</f>
        <v>2020.3333333333333</v>
      </c>
    </row>
    <row r="13" spans="1:9" ht="20" customHeight="1">
      <c r="A13" s="207" t="s">
        <v>153</v>
      </c>
      <c r="B13" s="198">
        <f>SUMSQ(E2:E7)</f>
        <v>6644</v>
      </c>
      <c r="C13" s="198">
        <v>3</v>
      </c>
      <c r="D13" s="208">
        <f t="shared" si="4"/>
        <v>2214.6666666666665</v>
      </c>
    </row>
    <row r="14" spans="1:9" ht="20" customHeight="1">
      <c r="A14" s="207" t="s">
        <v>154</v>
      </c>
      <c r="B14" s="198">
        <f>E8^2</f>
        <v>35344</v>
      </c>
      <c r="C14" s="198">
        <v>18</v>
      </c>
      <c r="D14" s="208">
        <f t="shared" si="4"/>
        <v>1963.5555555555557</v>
      </c>
    </row>
    <row r="16" spans="1:9" ht="20" customHeight="1">
      <c r="A16" s="212" t="s">
        <v>164</v>
      </c>
      <c r="B16" s="212" t="s">
        <v>159</v>
      </c>
      <c r="C16" s="212" t="s">
        <v>160</v>
      </c>
      <c r="D16" s="212" t="s">
        <v>161</v>
      </c>
      <c r="E16" s="212" t="s">
        <v>162</v>
      </c>
      <c r="F16" s="212" t="s">
        <v>163</v>
      </c>
    </row>
    <row r="17" spans="1:6" ht="20" customHeight="1">
      <c r="A17" s="198" t="s">
        <v>155</v>
      </c>
      <c r="B17" s="198">
        <v>17</v>
      </c>
      <c r="C17" s="208">
        <f>D11-D14</f>
        <v>328.44444444444434</v>
      </c>
    </row>
    <row r="18" spans="1:6" ht="20" customHeight="1">
      <c r="A18" s="207" t="s">
        <v>156</v>
      </c>
      <c r="B18" s="207">
        <v>2</v>
      </c>
      <c r="C18" s="210">
        <f>D12-D14</f>
        <v>56.777777777777601</v>
      </c>
      <c r="D18" s="209">
        <f>C18/B18</f>
        <v>28.3888888888888</v>
      </c>
      <c r="E18" s="208">
        <f>D18/D20</f>
        <v>13.810810810810548</v>
      </c>
      <c r="F18" s="208">
        <f>FINV(0.05, B18,B20)</f>
        <v>4.1028210151304032</v>
      </c>
    </row>
    <row r="19" spans="1:6" ht="20" customHeight="1">
      <c r="A19" s="207" t="s">
        <v>157</v>
      </c>
      <c r="B19" s="207">
        <v>5</v>
      </c>
      <c r="C19" s="210">
        <f>D13-D14</f>
        <v>251.11111111111086</v>
      </c>
      <c r="D19" s="209">
        <f t="shared" ref="D19:D20" si="5">C19/B19</f>
        <v>50.222222222222172</v>
      </c>
    </row>
    <row r="20" spans="1:6" ht="20" customHeight="1">
      <c r="A20" s="207" t="s">
        <v>158</v>
      </c>
      <c r="B20" s="207">
        <v>10</v>
      </c>
      <c r="C20" s="210">
        <f>C17-(C18+C19)</f>
        <v>20.555555555555884</v>
      </c>
      <c r="D20" s="209">
        <f t="shared" si="5"/>
        <v>2.0555555555555882</v>
      </c>
    </row>
  </sheetData>
  <phoneticPr fontId="42" type="noConversion"/>
  <printOptions horizontalCentered="1" verticalCentered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zoomScale="110" zoomScaleNormal="110" zoomScalePageLayoutView="110" workbookViewId="0">
      <selection activeCell="P33" sqref="P33"/>
    </sheetView>
  </sheetViews>
  <sheetFormatPr baseColWidth="10" defaultRowHeight="16" customHeight="1" x14ac:dyDescent="0"/>
  <cols>
    <col min="1" max="5" width="10.83203125" style="202"/>
    <col min="6" max="6" width="5.5" style="202" customWidth="1"/>
    <col min="7" max="16384" width="10.83203125" style="202"/>
  </cols>
  <sheetData>
    <row r="1" spans="2:15" ht="16" customHeight="1">
      <c r="D1" s="217" t="s">
        <v>174</v>
      </c>
      <c r="H1" s="217" t="s">
        <v>175</v>
      </c>
      <c r="M1" s="217" t="s">
        <v>185</v>
      </c>
    </row>
    <row r="2" spans="2:15" ht="16" customHeight="1">
      <c r="B2" s="214"/>
      <c r="C2" s="219" t="s">
        <v>176</v>
      </c>
      <c r="D2" s="219" t="s">
        <v>177</v>
      </c>
      <c r="E2" s="220" t="s">
        <v>178</v>
      </c>
      <c r="F2" s="213"/>
      <c r="G2" s="219" t="s">
        <v>176</v>
      </c>
      <c r="H2" s="219" t="s">
        <v>177</v>
      </c>
      <c r="I2" s="220" t="s">
        <v>178</v>
      </c>
      <c r="J2" s="218" t="s">
        <v>181</v>
      </c>
      <c r="L2" s="219" t="s">
        <v>176</v>
      </c>
      <c r="M2" s="219" t="s">
        <v>177</v>
      </c>
      <c r="N2" s="220" t="s">
        <v>178</v>
      </c>
      <c r="O2" s="218" t="s">
        <v>181</v>
      </c>
    </row>
    <row r="3" spans="2:15" ht="16" customHeight="1">
      <c r="B3" s="213"/>
      <c r="C3" s="213">
        <v>7</v>
      </c>
      <c r="D3" s="213">
        <v>10</v>
      </c>
      <c r="E3" s="213">
        <v>11</v>
      </c>
      <c r="F3" s="213"/>
      <c r="G3" s="213"/>
      <c r="H3" s="213"/>
      <c r="I3" s="213"/>
      <c r="L3" s="213"/>
      <c r="M3" s="213"/>
      <c r="N3" s="213"/>
    </row>
    <row r="4" spans="2:15" ht="16" customHeight="1">
      <c r="B4" s="213"/>
      <c r="C4" s="213">
        <v>9</v>
      </c>
      <c r="D4" s="213">
        <v>10</v>
      </c>
      <c r="E4" s="213">
        <v>13</v>
      </c>
      <c r="F4" s="213"/>
      <c r="G4" s="216">
        <f>SUM(C3:C5)</f>
        <v>24</v>
      </c>
      <c r="H4" s="216">
        <f t="shared" ref="H4:I4" si="0">SUM(D3:D5)</f>
        <v>30</v>
      </c>
      <c r="I4" s="216">
        <f t="shared" si="0"/>
        <v>36</v>
      </c>
      <c r="J4" s="202">
        <f>SUM(G4:I4)</f>
        <v>90</v>
      </c>
      <c r="L4" s="215">
        <f>G4/3</f>
        <v>8</v>
      </c>
      <c r="M4" s="215">
        <f t="shared" ref="M4:N4" si="1">H4/3</f>
        <v>10</v>
      </c>
      <c r="N4" s="215">
        <f t="shared" si="1"/>
        <v>12</v>
      </c>
      <c r="O4" s="211">
        <f>AVERAGE(L4:N4)</f>
        <v>10</v>
      </c>
    </row>
    <row r="5" spans="2:15" ht="16" customHeight="1">
      <c r="B5" s="214"/>
      <c r="C5" s="214">
        <v>8</v>
      </c>
      <c r="D5" s="214">
        <v>10</v>
      </c>
      <c r="E5" s="214">
        <v>12</v>
      </c>
      <c r="F5" s="213"/>
      <c r="G5" s="214"/>
      <c r="H5" s="214"/>
      <c r="I5" s="214"/>
      <c r="J5" s="212"/>
      <c r="L5" s="224"/>
      <c r="M5" s="224"/>
      <c r="N5" s="224"/>
      <c r="O5" s="212"/>
    </row>
    <row r="6" spans="2:15" ht="16" customHeight="1">
      <c r="B6" s="213"/>
      <c r="C6" s="213">
        <v>13</v>
      </c>
      <c r="D6" s="213">
        <v>19</v>
      </c>
      <c r="E6" s="213">
        <v>20</v>
      </c>
      <c r="F6" s="213"/>
      <c r="G6" s="213"/>
      <c r="H6" s="213"/>
      <c r="I6" s="213"/>
      <c r="L6" s="215"/>
      <c r="M6" s="215"/>
      <c r="N6" s="215"/>
    </row>
    <row r="7" spans="2:15" ht="16" customHeight="1">
      <c r="B7" s="213"/>
      <c r="C7" s="213">
        <v>15</v>
      </c>
      <c r="D7" s="213">
        <v>18</v>
      </c>
      <c r="E7" s="213">
        <v>20</v>
      </c>
      <c r="F7" s="213"/>
      <c r="G7" s="216">
        <f>SUM(C6:C8)</f>
        <v>45</v>
      </c>
      <c r="H7" s="216">
        <f t="shared" ref="H7" si="2">SUM(D6:D8)</f>
        <v>54</v>
      </c>
      <c r="I7" s="216">
        <f t="shared" ref="I7" si="3">SUM(E6:E8)</f>
        <v>60</v>
      </c>
      <c r="J7" s="202">
        <f>SUM(G7:I7)</f>
        <v>159</v>
      </c>
      <c r="L7" s="215">
        <f>G7/3</f>
        <v>15</v>
      </c>
      <c r="M7" s="215">
        <f t="shared" ref="M7" si="4">H7/3</f>
        <v>18</v>
      </c>
      <c r="N7" s="215">
        <f t="shared" ref="N7" si="5">I7/3</f>
        <v>20</v>
      </c>
      <c r="O7" s="211">
        <f>AVERAGE(L7:N7)</f>
        <v>17.666666666666668</v>
      </c>
    </row>
    <row r="8" spans="2:15" ht="16" customHeight="1">
      <c r="B8" s="214"/>
      <c r="C8" s="214">
        <v>17</v>
      </c>
      <c r="D8" s="214">
        <v>17</v>
      </c>
      <c r="E8" s="214">
        <v>20</v>
      </c>
      <c r="F8" s="213"/>
      <c r="G8" s="214"/>
      <c r="H8" s="214"/>
      <c r="I8" s="214"/>
      <c r="J8" s="212"/>
      <c r="L8" s="224"/>
      <c r="M8" s="224"/>
      <c r="N8" s="224"/>
      <c r="O8" s="212"/>
    </row>
    <row r="9" spans="2:15" ht="16" customHeight="1">
      <c r="B9" s="213"/>
      <c r="C9" s="213">
        <v>6</v>
      </c>
      <c r="D9" s="213">
        <v>8</v>
      </c>
      <c r="E9" s="213">
        <v>9</v>
      </c>
      <c r="F9" s="213"/>
      <c r="G9" s="213"/>
      <c r="H9" s="213"/>
      <c r="I9" s="213"/>
      <c r="L9" s="215"/>
      <c r="M9" s="215"/>
      <c r="N9" s="215"/>
    </row>
    <row r="10" spans="2:15" ht="16" customHeight="1">
      <c r="B10" s="213"/>
      <c r="C10" s="213">
        <v>6</v>
      </c>
      <c r="D10" s="213">
        <v>6</v>
      </c>
      <c r="E10" s="213">
        <v>10</v>
      </c>
      <c r="F10" s="213"/>
      <c r="G10" s="216">
        <f>SUM(C9:C11)</f>
        <v>18</v>
      </c>
      <c r="H10" s="216">
        <f t="shared" ref="H10" si="6">SUM(D9:D11)</f>
        <v>24</v>
      </c>
      <c r="I10" s="216">
        <f t="shared" ref="I10" si="7">SUM(E9:E11)</f>
        <v>27</v>
      </c>
      <c r="J10" s="202">
        <f>SUM(G10:I10)</f>
        <v>69</v>
      </c>
      <c r="L10" s="215">
        <f>G10/3</f>
        <v>6</v>
      </c>
      <c r="M10" s="215">
        <f t="shared" ref="M10" si="8">H10/3</f>
        <v>8</v>
      </c>
      <c r="N10" s="215">
        <f t="shared" ref="N10" si="9">I10/3</f>
        <v>9</v>
      </c>
      <c r="O10" s="211">
        <f>AVERAGE(L10:N10)</f>
        <v>7.666666666666667</v>
      </c>
    </row>
    <row r="11" spans="2:15" ht="16" customHeight="1">
      <c r="B11" s="214"/>
      <c r="C11" s="214">
        <v>6</v>
      </c>
      <c r="D11" s="214">
        <v>10</v>
      </c>
      <c r="E11" s="214">
        <v>8</v>
      </c>
      <c r="F11" s="213"/>
      <c r="G11" s="214"/>
      <c r="H11" s="214"/>
      <c r="I11" s="214"/>
      <c r="J11" s="212"/>
      <c r="L11" s="224"/>
      <c r="M11" s="224"/>
      <c r="N11" s="224"/>
      <c r="O11" s="212"/>
    </row>
    <row r="12" spans="2:15" ht="16" customHeight="1">
      <c r="B12" s="213"/>
      <c r="C12" s="213">
        <v>9</v>
      </c>
      <c r="D12" s="213">
        <v>8</v>
      </c>
      <c r="E12" s="213">
        <v>10</v>
      </c>
      <c r="F12" s="213"/>
      <c r="G12" s="213"/>
      <c r="H12" s="213"/>
      <c r="I12" s="213"/>
      <c r="L12" s="215"/>
      <c r="M12" s="215"/>
      <c r="N12" s="215"/>
    </row>
    <row r="13" spans="2:15" ht="16" customHeight="1">
      <c r="B13" s="213"/>
      <c r="C13" s="213">
        <v>8</v>
      </c>
      <c r="D13" s="213">
        <v>8</v>
      </c>
      <c r="E13" s="213">
        <v>10</v>
      </c>
      <c r="F13" s="213"/>
      <c r="G13" s="216">
        <f>SUM(C12:C14)</f>
        <v>24</v>
      </c>
      <c r="H13" s="216">
        <f t="shared" ref="H13" si="10">SUM(D12:D14)</f>
        <v>24</v>
      </c>
      <c r="I13" s="216">
        <f t="shared" ref="I13" si="11">SUM(E12:E14)</f>
        <v>30</v>
      </c>
      <c r="J13" s="202">
        <f>SUM(G13:I13)</f>
        <v>78</v>
      </c>
      <c r="L13" s="215">
        <f>G13/3</f>
        <v>8</v>
      </c>
      <c r="M13" s="215">
        <f t="shared" ref="M13" si="12">H13/3</f>
        <v>8</v>
      </c>
      <c r="N13" s="215">
        <f t="shared" ref="N13" si="13">I13/3</f>
        <v>10</v>
      </c>
      <c r="O13" s="211">
        <f>AVERAGE(L13:N13)</f>
        <v>8.6666666666666661</v>
      </c>
    </row>
    <row r="14" spans="2:15" ht="16" customHeight="1">
      <c r="B14" s="214"/>
      <c r="C14" s="214">
        <v>7</v>
      </c>
      <c r="D14" s="214">
        <v>8</v>
      </c>
      <c r="E14" s="214">
        <v>10</v>
      </c>
      <c r="F14" s="213"/>
      <c r="G14" s="214"/>
      <c r="H14" s="214"/>
      <c r="I14" s="214"/>
      <c r="J14" s="212"/>
      <c r="L14" s="224"/>
      <c r="M14" s="224"/>
      <c r="N14" s="224"/>
      <c r="O14" s="212"/>
    </row>
    <row r="15" spans="2:15" ht="16" customHeight="1">
      <c r="B15" s="213"/>
      <c r="C15" s="213">
        <v>7</v>
      </c>
      <c r="D15" s="213">
        <v>14</v>
      </c>
      <c r="E15" s="213">
        <v>16</v>
      </c>
      <c r="F15" s="213"/>
      <c r="G15" s="213"/>
      <c r="H15" s="213"/>
      <c r="I15" s="213"/>
      <c r="L15" s="215"/>
      <c r="M15" s="215"/>
      <c r="N15" s="215"/>
    </row>
    <row r="16" spans="2:15" ht="16" customHeight="1">
      <c r="B16" s="213"/>
      <c r="C16" s="213">
        <v>10</v>
      </c>
      <c r="D16" s="213">
        <v>15</v>
      </c>
      <c r="E16" s="213">
        <v>15</v>
      </c>
      <c r="F16" s="213"/>
      <c r="G16" s="216">
        <f>SUM(C15:C17)</f>
        <v>21</v>
      </c>
      <c r="H16" s="216">
        <f t="shared" ref="H16" si="14">SUM(D15:D17)</f>
        <v>42</v>
      </c>
      <c r="I16" s="216">
        <f t="shared" ref="I16" si="15">SUM(E15:E17)</f>
        <v>48</v>
      </c>
      <c r="J16" s="202">
        <f>SUM(G16:I16)</f>
        <v>111</v>
      </c>
      <c r="L16" s="215">
        <f>G16/3</f>
        <v>7</v>
      </c>
      <c r="M16" s="215">
        <f t="shared" ref="M16" si="16">H16/3</f>
        <v>14</v>
      </c>
      <c r="N16" s="215">
        <f t="shared" ref="N16" si="17">I16/3</f>
        <v>16</v>
      </c>
      <c r="O16" s="211">
        <f>AVERAGE(L16:N16)</f>
        <v>12.333333333333334</v>
      </c>
    </row>
    <row r="17" spans="1:15" ht="16" customHeight="1">
      <c r="B17" s="214"/>
      <c r="C17" s="214">
        <v>4</v>
      </c>
      <c r="D17" s="214">
        <v>13</v>
      </c>
      <c r="E17" s="214">
        <v>17</v>
      </c>
      <c r="F17" s="213"/>
      <c r="G17" s="214"/>
      <c r="H17" s="214"/>
      <c r="I17" s="214"/>
      <c r="J17" s="212"/>
      <c r="L17" s="224"/>
      <c r="M17" s="224"/>
      <c r="N17" s="224"/>
      <c r="O17" s="212"/>
    </row>
    <row r="18" spans="1:15" ht="16" customHeight="1">
      <c r="B18" s="213"/>
      <c r="C18" s="213">
        <v>5</v>
      </c>
      <c r="D18" s="213">
        <v>6</v>
      </c>
      <c r="E18" s="213">
        <v>8</v>
      </c>
      <c r="F18" s="213"/>
      <c r="G18" s="213"/>
      <c r="H18" s="213"/>
      <c r="I18" s="213"/>
      <c r="L18" s="215"/>
      <c r="M18" s="215"/>
      <c r="N18" s="215"/>
    </row>
    <row r="19" spans="1:15" ht="16" customHeight="1">
      <c r="B19" s="213"/>
      <c r="C19" s="213">
        <v>5</v>
      </c>
      <c r="D19" s="213">
        <v>5</v>
      </c>
      <c r="E19" s="213">
        <v>10</v>
      </c>
      <c r="F19" s="213"/>
      <c r="G19" s="216">
        <f>SUM(C18:C20)</f>
        <v>15</v>
      </c>
      <c r="H19" s="216">
        <f t="shared" ref="H19" si="18">SUM(D18:D20)</f>
        <v>18</v>
      </c>
      <c r="I19" s="216">
        <f t="shared" ref="I19" si="19">SUM(E18:E20)</f>
        <v>24</v>
      </c>
      <c r="J19" s="202">
        <f>SUM(G19:I19)</f>
        <v>57</v>
      </c>
      <c r="L19" s="215">
        <f>G19/3</f>
        <v>5</v>
      </c>
      <c r="M19" s="215">
        <f t="shared" ref="M19" si="20">H19/3</f>
        <v>6</v>
      </c>
      <c r="N19" s="215">
        <f t="shared" ref="N19" si="21">I19/3</f>
        <v>8</v>
      </c>
      <c r="O19" s="211">
        <f>AVERAGE(L19:N19)</f>
        <v>6.333333333333333</v>
      </c>
    </row>
    <row r="20" spans="1:15" ht="16" customHeight="1">
      <c r="B20" s="214"/>
      <c r="C20" s="214">
        <v>5</v>
      </c>
      <c r="D20" s="214">
        <v>7</v>
      </c>
      <c r="E20" s="214">
        <v>6</v>
      </c>
      <c r="F20" s="213"/>
      <c r="G20" s="214"/>
      <c r="H20" s="214"/>
      <c r="I20" s="214"/>
      <c r="J20" s="212"/>
      <c r="L20" s="214"/>
      <c r="M20" s="214"/>
      <c r="N20" s="214"/>
      <c r="O20" s="212"/>
    </row>
    <row r="21" spans="1:15" ht="16" customHeight="1">
      <c r="B21" s="217" t="s">
        <v>180</v>
      </c>
      <c r="C21" s="221"/>
      <c r="D21" s="221"/>
      <c r="E21" s="221"/>
      <c r="F21" s="221"/>
      <c r="G21" s="216">
        <f>SUM(G3:G20)</f>
        <v>147</v>
      </c>
      <c r="H21" s="216">
        <f t="shared" ref="H21:I21" si="22">SUM(H3:H20)</f>
        <v>192</v>
      </c>
      <c r="I21" s="216">
        <f t="shared" si="22"/>
        <v>225</v>
      </c>
      <c r="J21" s="202">
        <f>SUM(J3:J20)</f>
        <v>564</v>
      </c>
      <c r="L21" s="215">
        <f>AVERAGE(L3:L20)</f>
        <v>8.1666666666666661</v>
      </c>
      <c r="M21" s="215">
        <f t="shared" ref="M21:N21" si="23">AVERAGE(M3:M20)</f>
        <v>10.666666666666666</v>
      </c>
      <c r="N21" s="215">
        <f t="shared" si="23"/>
        <v>12.5</v>
      </c>
      <c r="O21" s="211">
        <f>AVERAGE(O3:O20)</f>
        <v>10.444444444444445</v>
      </c>
    </row>
    <row r="23" spans="1:15" ht="16" customHeight="1">
      <c r="C23" s="211">
        <f>SUMSQ(C3:E20)-SUMSQ(G3:I20)/3</f>
        <v>58</v>
      </c>
    </row>
    <row r="24" spans="1:15" ht="16" customHeight="1">
      <c r="B24" s="207"/>
    </row>
    <row r="25" spans="1:15" ht="16" customHeight="1">
      <c r="B25" s="207" t="s">
        <v>179</v>
      </c>
      <c r="C25" s="202">
        <f>SUMSQ(C3:E20)</f>
        <v>6934</v>
      </c>
      <c r="D25" s="202">
        <v>1</v>
      </c>
      <c r="E25" s="211">
        <f>C25/D25</f>
        <v>6934</v>
      </c>
      <c r="H25" s="198"/>
      <c r="I25" s="212" t="s">
        <v>168</v>
      </c>
      <c r="J25" s="212" t="s">
        <v>169</v>
      </c>
    </row>
    <row r="26" spans="1:15" ht="16" customHeight="1">
      <c r="B26" s="207" t="s">
        <v>152</v>
      </c>
      <c r="C26" s="202">
        <f>SUMSQ(G4:I20)</f>
        <v>20628</v>
      </c>
      <c r="D26" s="202">
        <v>3</v>
      </c>
      <c r="E26" s="211">
        <f t="shared" ref="E26:E29" si="24">C26/D26</f>
        <v>6876</v>
      </c>
      <c r="H26" s="207" t="s">
        <v>171</v>
      </c>
      <c r="I26" s="208">
        <f>(C34+C35)/(B34+B35)</f>
        <v>54.333333333333336</v>
      </c>
      <c r="J26" s="208">
        <f>D35</f>
        <v>6.1666666666666972</v>
      </c>
    </row>
    <row r="27" spans="1:15" ht="16" customHeight="1">
      <c r="B27" s="207" t="s">
        <v>182</v>
      </c>
      <c r="C27" s="202">
        <f>SUMSQ(G21:I21)</f>
        <v>109098</v>
      </c>
      <c r="D27" s="202">
        <v>18</v>
      </c>
      <c r="E27" s="211">
        <f t="shared" si="24"/>
        <v>6061</v>
      </c>
      <c r="H27" s="207" t="s">
        <v>173</v>
      </c>
      <c r="I27" s="208">
        <f>SQRT(I26/18)</f>
        <v>1.7373884190124322</v>
      </c>
      <c r="J27" s="208">
        <f>SQRT(J26/18)</f>
        <v>0.58531409738070916</v>
      </c>
    </row>
    <row r="28" spans="1:15" ht="16" customHeight="1">
      <c r="B28" s="207" t="s">
        <v>183</v>
      </c>
      <c r="C28" s="202">
        <f>SUMSQ(J3:J20)</f>
        <v>59796</v>
      </c>
      <c r="D28" s="202">
        <v>9</v>
      </c>
      <c r="E28" s="211">
        <f t="shared" si="24"/>
        <v>6644</v>
      </c>
      <c r="H28" s="207" t="s">
        <v>170</v>
      </c>
      <c r="I28" s="208">
        <f>TINV(0.05,B34+B35)</f>
        <v>2.1314495455597742</v>
      </c>
      <c r="J28" s="208">
        <f>TINV(0.05,B35)</f>
        <v>2.2281388519862744</v>
      </c>
    </row>
    <row r="29" spans="1:15" ht="16" customHeight="1">
      <c r="B29" s="207" t="s">
        <v>154</v>
      </c>
      <c r="C29" s="202">
        <f>J21^2</f>
        <v>318096</v>
      </c>
      <c r="D29" s="202">
        <v>54</v>
      </c>
      <c r="E29" s="211">
        <f t="shared" si="24"/>
        <v>5890.666666666667</v>
      </c>
      <c r="H29" s="207" t="s">
        <v>172</v>
      </c>
      <c r="I29" s="208">
        <f>I27*I28</f>
        <v>3.7031557561648634</v>
      </c>
      <c r="J29" s="208">
        <f>J27*J28</f>
        <v>1.3041610809892357</v>
      </c>
    </row>
    <row r="31" spans="1:15" ht="16" customHeight="1">
      <c r="A31" s="212" t="s">
        <v>164</v>
      </c>
      <c r="B31" s="212" t="s">
        <v>159</v>
      </c>
      <c r="C31" s="212" t="s">
        <v>160</v>
      </c>
      <c r="D31" s="212" t="s">
        <v>161</v>
      </c>
      <c r="E31" s="212" t="s">
        <v>162</v>
      </c>
      <c r="F31" s="212" t="s">
        <v>163</v>
      </c>
    </row>
    <row r="32" spans="1:15" ht="16" customHeight="1">
      <c r="A32" s="198" t="s">
        <v>155</v>
      </c>
      <c r="B32" s="198">
        <v>17</v>
      </c>
      <c r="C32" s="208">
        <f>E26-$E$29</f>
        <v>985.33333333333303</v>
      </c>
      <c r="D32" s="198"/>
      <c r="E32" s="198"/>
      <c r="F32" s="198"/>
    </row>
    <row r="33" spans="1:10" ht="16" customHeight="1">
      <c r="A33" s="207" t="s">
        <v>156</v>
      </c>
      <c r="B33" s="207">
        <v>2</v>
      </c>
      <c r="C33" s="209">
        <f>E27-$E$29</f>
        <v>170.33333333333303</v>
      </c>
      <c r="D33" s="209">
        <f>C33/B33</f>
        <v>85.166666666666515</v>
      </c>
      <c r="E33" s="208">
        <f>D33/D35</f>
        <v>13.810810810810718</v>
      </c>
      <c r="F33" s="208">
        <f>FINV(0.05, B33,B35)</f>
        <v>4.1028210151304032</v>
      </c>
    </row>
    <row r="34" spans="1:10" ht="16" customHeight="1">
      <c r="A34" s="207" t="s">
        <v>157</v>
      </c>
      <c r="B34" s="207">
        <v>5</v>
      </c>
      <c r="C34" s="209">
        <f>E28-$E$29</f>
        <v>753.33333333333303</v>
      </c>
      <c r="D34" s="209">
        <f t="shared" ref="D34:D36" si="25">C34/B34</f>
        <v>150.6666666666666</v>
      </c>
      <c r="E34" s="208">
        <f>D34/D36</f>
        <v>93.517241379310306</v>
      </c>
      <c r="F34" s="198"/>
    </row>
    <row r="35" spans="1:10" ht="16" customHeight="1">
      <c r="A35" s="207" t="s">
        <v>158</v>
      </c>
      <c r="B35" s="207">
        <v>10</v>
      </c>
      <c r="C35" s="209">
        <f>C32-(C33+C34)</f>
        <v>61.66666666666697</v>
      </c>
      <c r="D35" s="209">
        <f t="shared" si="25"/>
        <v>6.1666666666666972</v>
      </c>
      <c r="E35" s="208">
        <f>D35/D36</f>
        <v>3.8275862068965707</v>
      </c>
      <c r="F35" s="198"/>
    </row>
    <row r="36" spans="1:10" ht="16" customHeight="1">
      <c r="A36" s="202" t="s">
        <v>184</v>
      </c>
      <c r="B36" s="202">
        <f>2*18</f>
        <v>36</v>
      </c>
      <c r="C36" s="211">
        <f>E25-E26</f>
        <v>58</v>
      </c>
      <c r="D36" s="208">
        <f t="shared" si="25"/>
        <v>1.6111111111111112</v>
      </c>
    </row>
    <row r="37" spans="1:10" ht="16" customHeight="1">
      <c r="A37" s="222" t="s">
        <v>165</v>
      </c>
      <c r="B37" s="222">
        <f>B32+B36</f>
        <v>53</v>
      </c>
      <c r="C37" s="223">
        <f>C32+C36</f>
        <v>1043.333333333333</v>
      </c>
      <c r="J37" s="211"/>
    </row>
    <row r="38" spans="1:10" ht="16" customHeight="1">
      <c r="J38" s="211"/>
    </row>
    <row r="39" spans="1:10" ht="16" customHeight="1">
      <c r="J39" s="211"/>
    </row>
  </sheetData>
  <phoneticPr fontId="42" type="noConversion"/>
  <printOptions horizontalCentered="1" verticalCentered="1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Subjects as Random Effect</vt:lpstr>
      <vt:lpstr>Subjects as Fixed Effect</vt:lpstr>
      <vt:lpstr>1cell</vt:lpstr>
      <vt:lpstr>3 cell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2015-05-04T15:16:30Z</cp:lastPrinted>
  <dcterms:created xsi:type="dcterms:W3CDTF">2010-04-06T17:25:32Z</dcterms:created>
  <dcterms:modified xsi:type="dcterms:W3CDTF">2015-05-13T04:04:28Z</dcterms:modified>
</cp:coreProperties>
</file>