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date1904="1" showInkAnnotation="0" autoCompressPictures="0"/>
  <bookViews>
    <workbookView xWindow="9740" yWindow="0" windowWidth="27100" windowHeight="16640"/>
  </bookViews>
  <sheets>
    <sheet name="K-Ar transport model" sheetId="1" r:id="rId1"/>
  </sheets>
  <definedNames>
    <definedName name="_xlnm.Print_Area" localSheetId="0">'K-Ar transport model'!$A$1:$M$55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K3" i="1"/>
  <c r="B59" i="1"/>
  <c r="K4" i="1"/>
  <c r="G15" i="1"/>
  <c r="C15" i="1"/>
  <c r="G16" i="1"/>
  <c r="C16" i="1"/>
  <c r="G17" i="1"/>
  <c r="C17" i="1"/>
  <c r="G18" i="1"/>
  <c r="C18" i="1"/>
  <c r="G19" i="1"/>
  <c r="C19" i="1"/>
  <c r="G20" i="1"/>
  <c r="C20" i="1"/>
  <c r="G21" i="1"/>
  <c r="C21" i="1"/>
  <c r="G22" i="1"/>
  <c r="C22" i="1"/>
  <c r="G23" i="1"/>
  <c r="C23" i="1"/>
  <c r="G24" i="1"/>
  <c r="C24" i="1"/>
  <c r="G25" i="1"/>
  <c r="C25" i="1"/>
  <c r="G26" i="1"/>
  <c r="C26" i="1"/>
  <c r="G27" i="1"/>
  <c r="C27" i="1"/>
  <c r="G28" i="1"/>
  <c r="C28" i="1"/>
  <c r="G29" i="1"/>
  <c r="C29" i="1"/>
  <c r="G30" i="1"/>
  <c r="C30" i="1"/>
  <c r="G31" i="1"/>
  <c r="C31" i="1"/>
  <c r="G32" i="1"/>
  <c r="C32" i="1"/>
  <c r="G33" i="1"/>
  <c r="C33" i="1"/>
  <c r="G34" i="1"/>
  <c r="C34" i="1"/>
  <c r="G35" i="1"/>
  <c r="C35" i="1"/>
  <c r="G36" i="1"/>
  <c r="C36" i="1"/>
  <c r="G37" i="1"/>
  <c r="C37" i="1"/>
  <c r="G38" i="1"/>
  <c r="C38" i="1"/>
  <c r="G39" i="1"/>
  <c r="C39" i="1"/>
  <c r="G40" i="1"/>
  <c r="C40" i="1"/>
  <c r="G41" i="1"/>
  <c r="C41" i="1"/>
  <c r="G42" i="1"/>
  <c r="C42" i="1"/>
  <c r="G43" i="1"/>
  <c r="C43" i="1"/>
  <c r="G44" i="1"/>
  <c r="C44" i="1"/>
  <c r="G45" i="1"/>
  <c r="C45" i="1"/>
  <c r="G46" i="1"/>
  <c r="C46" i="1"/>
  <c r="G47" i="1"/>
  <c r="C47" i="1"/>
  <c r="G48" i="1"/>
  <c r="C48" i="1"/>
  <c r="G49" i="1"/>
  <c r="C49" i="1"/>
  <c r="G50" i="1"/>
  <c r="C50" i="1"/>
  <c r="G51" i="1"/>
  <c r="C51" i="1"/>
  <c r="G52" i="1"/>
  <c r="C52" i="1"/>
  <c r="G53" i="1"/>
  <c r="C53" i="1"/>
  <c r="G54" i="1"/>
  <c r="C54" i="1"/>
  <c r="G55" i="1"/>
  <c r="C55" i="1"/>
  <c r="G56" i="1"/>
  <c r="C56" i="1"/>
  <c r="G57" i="1"/>
  <c r="C57" i="1"/>
  <c r="G58" i="1"/>
  <c r="C58" i="1"/>
  <c r="G59" i="1"/>
  <c r="C59" i="1"/>
  <c r="K5" i="1"/>
  <c r="H15" i="1"/>
  <c r="D15" i="1"/>
  <c r="H16" i="1"/>
  <c r="D16" i="1"/>
  <c r="H17" i="1"/>
  <c r="D17" i="1"/>
  <c r="H18" i="1"/>
  <c r="D18" i="1"/>
  <c r="H19" i="1"/>
  <c r="D19" i="1"/>
  <c r="H20" i="1"/>
  <c r="D20" i="1"/>
  <c r="H21" i="1"/>
  <c r="D21" i="1"/>
  <c r="H22" i="1"/>
  <c r="D22" i="1"/>
  <c r="H23" i="1"/>
  <c r="D23" i="1"/>
  <c r="H24" i="1"/>
  <c r="D24" i="1"/>
  <c r="H25" i="1"/>
  <c r="D25" i="1"/>
  <c r="H26" i="1"/>
  <c r="D26" i="1"/>
  <c r="H27" i="1"/>
  <c r="D27" i="1"/>
  <c r="H28" i="1"/>
  <c r="D28" i="1"/>
  <c r="H29" i="1"/>
  <c r="D29" i="1"/>
  <c r="H30" i="1"/>
  <c r="D30" i="1"/>
  <c r="H31" i="1"/>
  <c r="D31" i="1"/>
  <c r="H32" i="1"/>
  <c r="D32" i="1"/>
  <c r="H33" i="1"/>
  <c r="D33" i="1"/>
  <c r="H34" i="1"/>
  <c r="D34" i="1"/>
  <c r="H35" i="1"/>
  <c r="D35" i="1"/>
  <c r="H36" i="1"/>
  <c r="D36" i="1"/>
  <c r="H37" i="1"/>
  <c r="D37" i="1"/>
  <c r="H38" i="1"/>
  <c r="D38" i="1"/>
  <c r="H39" i="1"/>
  <c r="D39" i="1"/>
  <c r="H40" i="1"/>
  <c r="D40" i="1"/>
  <c r="H41" i="1"/>
  <c r="D41" i="1"/>
  <c r="H42" i="1"/>
  <c r="D42" i="1"/>
  <c r="H43" i="1"/>
  <c r="D43" i="1"/>
  <c r="H44" i="1"/>
  <c r="D44" i="1"/>
  <c r="H45" i="1"/>
  <c r="D45" i="1"/>
  <c r="H46" i="1"/>
  <c r="D46" i="1"/>
  <c r="H47" i="1"/>
  <c r="D47" i="1"/>
  <c r="H48" i="1"/>
  <c r="D48" i="1"/>
  <c r="H49" i="1"/>
  <c r="D49" i="1"/>
  <c r="H50" i="1"/>
  <c r="D50" i="1"/>
  <c r="H51" i="1"/>
  <c r="D51" i="1"/>
  <c r="H52" i="1"/>
  <c r="D52" i="1"/>
  <c r="H53" i="1"/>
  <c r="D53" i="1"/>
  <c r="H54" i="1"/>
  <c r="D54" i="1"/>
  <c r="H55" i="1"/>
  <c r="D55" i="1"/>
  <c r="H56" i="1"/>
  <c r="D56" i="1"/>
  <c r="H57" i="1"/>
  <c r="D57" i="1"/>
  <c r="H58" i="1"/>
  <c r="D58" i="1"/>
  <c r="H59" i="1"/>
  <c r="K6" i="1"/>
  <c r="D59" i="1"/>
  <c r="K7" i="1"/>
  <c r="K8" i="1"/>
  <c r="K9" i="1"/>
  <c r="K10" i="1"/>
  <c r="K11" i="1"/>
  <c r="A15" i="1"/>
  <c r="N15" i="1"/>
  <c r="O15" i="1"/>
  <c r="A16" i="1"/>
  <c r="N16" i="1"/>
  <c r="O16" i="1"/>
  <c r="A17" i="1"/>
  <c r="N17" i="1"/>
  <c r="O17" i="1"/>
  <c r="R17" i="1"/>
  <c r="A18" i="1"/>
  <c r="N18" i="1"/>
  <c r="O18" i="1"/>
  <c r="R18" i="1"/>
  <c r="S18" i="1"/>
  <c r="A19" i="1"/>
  <c r="N19" i="1"/>
  <c r="O19" i="1"/>
  <c r="R19" i="1"/>
  <c r="S19" i="1"/>
  <c r="A20" i="1"/>
  <c r="N20" i="1"/>
  <c r="O20" i="1"/>
  <c r="R20" i="1"/>
  <c r="S20" i="1"/>
  <c r="A21" i="1"/>
  <c r="N21" i="1"/>
  <c r="O21" i="1"/>
  <c r="R21" i="1"/>
  <c r="S21" i="1"/>
  <c r="A22" i="1"/>
  <c r="N22" i="1"/>
  <c r="O22" i="1"/>
  <c r="R22" i="1"/>
  <c r="S22" i="1"/>
  <c r="A23" i="1"/>
  <c r="N23" i="1"/>
  <c r="O23" i="1"/>
  <c r="R23" i="1"/>
  <c r="S23" i="1"/>
  <c r="A24" i="1"/>
  <c r="N24" i="1"/>
  <c r="O24" i="1"/>
  <c r="R24" i="1"/>
  <c r="S24" i="1"/>
  <c r="A25" i="1"/>
  <c r="N25" i="1"/>
  <c r="O25" i="1"/>
  <c r="R25" i="1"/>
  <c r="S25" i="1"/>
  <c r="A26" i="1"/>
  <c r="N26" i="1"/>
  <c r="O26" i="1"/>
  <c r="R26" i="1"/>
  <c r="S26" i="1"/>
  <c r="A27" i="1"/>
  <c r="N27" i="1"/>
  <c r="O27" i="1"/>
  <c r="R27" i="1"/>
  <c r="S27" i="1"/>
  <c r="A28" i="1"/>
  <c r="N28" i="1"/>
  <c r="O28" i="1"/>
  <c r="R28" i="1"/>
  <c r="S28" i="1"/>
  <c r="A29" i="1"/>
  <c r="N29" i="1"/>
  <c r="O29" i="1"/>
  <c r="R29" i="1"/>
  <c r="S29" i="1"/>
  <c r="A30" i="1"/>
  <c r="N30" i="1"/>
  <c r="O30" i="1"/>
  <c r="R30" i="1"/>
  <c r="S30" i="1"/>
  <c r="A31" i="1"/>
  <c r="N31" i="1"/>
  <c r="O31" i="1"/>
  <c r="R31" i="1"/>
  <c r="S31" i="1"/>
  <c r="A32" i="1"/>
  <c r="N32" i="1"/>
  <c r="O32" i="1"/>
  <c r="R32" i="1"/>
  <c r="S32" i="1"/>
  <c r="A33" i="1"/>
  <c r="N33" i="1"/>
  <c r="O33" i="1"/>
  <c r="R33" i="1"/>
  <c r="S33" i="1"/>
  <c r="A34" i="1"/>
  <c r="N34" i="1"/>
  <c r="O34" i="1"/>
  <c r="R34" i="1"/>
  <c r="S34" i="1"/>
  <c r="A35" i="1"/>
  <c r="N35" i="1"/>
  <c r="O35" i="1"/>
  <c r="R35" i="1"/>
  <c r="S35" i="1"/>
  <c r="A36" i="1"/>
  <c r="N36" i="1"/>
  <c r="O36" i="1"/>
  <c r="R36" i="1"/>
  <c r="S36" i="1"/>
  <c r="A37" i="1"/>
  <c r="N37" i="1"/>
  <c r="O37" i="1"/>
  <c r="R37" i="1"/>
  <c r="S37" i="1"/>
  <c r="A38" i="1"/>
  <c r="N38" i="1"/>
  <c r="O38" i="1"/>
  <c r="R38" i="1"/>
  <c r="S38" i="1"/>
  <c r="A39" i="1"/>
  <c r="N39" i="1"/>
  <c r="O39" i="1"/>
  <c r="R39" i="1"/>
  <c r="S39" i="1"/>
  <c r="A40" i="1"/>
  <c r="N40" i="1"/>
  <c r="O40" i="1"/>
  <c r="R40" i="1"/>
  <c r="S40" i="1"/>
  <c r="A41" i="1"/>
  <c r="N41" i="1"/>
  <c r="O41" i="1"/>
  <c r="R41" i="1"/>
  <c r="S41" i="1"/>
  <c r="A42" i="1"/>
  <c r="N42" i="1"/>
  <c r="O42" i="1"/>
  <c r="R42" i="1"/>
  <c r="S42" i="1"/>
  <c r="A43" i="1"/>
  <c r="N43" i="1"/>
  <c r="O43" i="1"/>
  <c r="R43" i="1"/>
  <c r="S43" i="1"/>
  <c r="A44" i="1"/>
  <c r="N44" i="1"/>
  <c r="O44" i="1"/>
  <c r="R44" i="1"/>
  <c r="S44" i="1"/>
  <c r="A45" i="1"/>
  <c r="N45" i="1"/>
  <c r="O45" i="1"/>
  <c r="R45" i="1"/>
  <c r="S45" i="1"/>
  <c r="A46" i="1"/>
  <c r="N46" i="1"/>
  <c r="O46" i="1"/>
  <c r="R46" i="1"/>
  <c r="S46" i="1"/>
  <c r="A47" i="1"/>
  <c r="N47" i="1"/>
  <c r="O47" i="1"/>
  <c r="R47" i="1"/>
  <c r="S47" i="1"/>
  <c r="A48" i="1"/>
  <c r="N48" i="1"/>
  <c r="O48" i="1"/>
  <c r="R48" i="1"/>
  <c r="S48" i="1"/>
  <c r="A49" i="1"/>
  <c r="N49" i="1"/>
  <c r="O49" i="1"/>
  <c r="R49" i="1"/>
  <c r="S49" i="1"/>
  <c r="A50" i="1"/>
  <c r="N50" i="1"/>
  <c r="O50" i="1"/>
  <c r="R50" i="1"/>
  <c r="S50" i="1"/>
  <c r="A51" i="1"/>
  <c r="N51" i="1"/>
  <c r="O51" i="1"/>
  <c r="R51" i="1"/>
  <c r="S51" i="1"/>
  <c r="A52" i="1"/>
  <c r="N52" i="1"/>
  <c r="O52" i="1"/>
  <c r="R52" i="1"/>
  <c r="S52" i="1"/>
  <c r="A53" i="1"/>
  <c r="N53" i="1"/>
  <c r="O53" i="1"/>
  <c r="R53" i="1"/>
  <c r="S53" i="1"/>
  <c r="A54" i="1"/>
  <c r="N54" i="1"/>
  <c r="O54" i="1"/>
  <c r="R54" i="1"/>
  <c r="S54" i="1"/>
  <c r="A55" i="1"/>
  <c r="N55" i="1"/>
  <c r="O55" i="1"/>
  <c r="R55" i="1"/>
  <c r="S55" i="1"/>
  <c r="A56" i="1"/>
  <c r="N56" i="1"/>
  <c r="O56" i="1"/>
  <c r="R56" i="1"/>
  <c r="S56" i="1"/>
  <c r="A57" i="1"/>
  <c r="N57" i="1"/>
  <c r="O57" i="1"/>
  <c r="R57" i="1"/>
  <c r="S57" i="1"/>
  <c r="A58" i="1"/>
  <c r="N58" i="1"/>
  <c r="O58" i="1"/>
  <c r="R58" i="1"/>
  <c r="S58" i="1"/>
  <c r="A59" i="1"/>
  <c r="N59" i="1"/>
  <c r="O59" i="1"/>
  <c r="R59" i="1"/>
  <c r="S59" i="1"/>
  <c r="R60" i="1"/>
  <c r="S60" i="1"/>
  <c r="R61" i="1"/>
  <c r="S61" i="1"/>
</calcChain>
</file>

<file path=xl/sharedStrings.xml><?xml version="1.0" encoding="utf-8"?>
<sst xmlns="http://schemas.openxmlformats.org/spreadsheetml/2006/main" count="43" uniqueCount="41">
  <si>
    <t>Mantle depletion and atmospheric outgassing</t>
  </si>
  <si>
    <t>Transport coefficients</t>
  </si>
  <si>
    <t>Decay const</t>
  </si>
  <si>
    <t>MODEL OUTPUT</t>
  </si>
  <si>
    <t>Ar-40 yield</t>
  </si>
  <si>
    <t>(Ar-40/Ar-36) mantle</t>
  </si>
  <si>
    <t>Alpha K</t>
  </si>
  <si>
    <t>Alpha Ar</t>
  </si>
  <si>
    <t>(Ar-40/Ar-36) atm</t>
  </si>
  <si>
    <t>(295.5)</t>
  </si>
  <si>
    <t>t interval</t>
  </si>
  <si>
    <t>Mantle</t>
  </si>
  <si>
    <t>Crust &amp; Atmosphere</t>
  </si>
  <si>
    <t>% of Ar-40 outgassed</t>
  </si>
  <si>
    <t>t initial</t>
  </si>
  <si>
    <t>K-40</t>
  </si>
  <si>
    <t>Ar-36</t>
  </si>
  <si>
    <t>Ar-40</t>
  </si>
  <si>
    <t>Ar-40 atm</t>
  </si>
  <si>
    <t xml:space="preserve"> </t>
  </si>
  <si>
    <t>(approx 55%)</t>
  </si>
  <si>
    <t>ACTUAL VALUES</t>
  </si>
  <si>
    <t>Ar-36 atm</t>
  </si>
  <si>
    <t>K-40 crust</t>
  </si>
  <si>
    <t>40Ar/36Ar M</t>
  </si>
  <si>
    <t>40Ar/36Ar C</t>
  </si>
  <si>
    <t>K content of crust as %K</t>
  </si>
  <si>
    <t>% Ar-36 outgassed</t>
  </si>
  <si>
    <t>K/Ar (mantle)</t>
  </si>
  <si>
    <t>40Ar/36Ar atm</t>
  </si>
  <si>
    <t>mol Ar-40 outgassed</t>
  </si>
  <si>
    <t>1.65E+18</t>
  </si>
  <si>
    <t xml:space="preserve">   Adjust the transport coefficients of potassium</t>
  </si>
  <si>
    <t xml:space="preserve">   and argon and observe the changes in mantle</t>
  </si>
  <si>
    <t xml:space="preserve">   differentiation history.</t>
  </si>
  <si>
    <t>(approx 1% K)</t>
  </si>
  <si>
    <t>(&gt; 1,000)</t>
  </si>
  <si>
    <t>Isotope ratios calculated from the model</t>
  </si>
  <si>
    <t>K/Ar (crust+atm)</t>
  </si>
  <si>
    <t>Atmosphere</t>
  </si>
  <si>
    <t>% K transported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</si>
</sst>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Geneva"/>
    </font>
    <font>
      <sz val="14"/>
      <name val="Geneva"/>
    </font>
    <font>
      <u/>
      <sz val="10"/>
      <color theme="10"/>
      <name val="Geneva"/>
    </font>
    <font>
      <u/>
      <sz val="10"/>
      <color theme="11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11" fontId="0" fillId="0" borderId="0" xfId="0" applyNumberFormat="1" applyProtection="1"/>
    <xf numFmtId="11" fontId="0" fillId="0" borderId="0" xfId="0" applyNumberFormat="1" applyAlignment="1">
      <alignment horizontal="centerContinuous"/>
    </xf>
    <xf numFmtId="11" fontId="0" fillId="0" borderId="0" xfId="0" applyNumberFormat="1" applyAlignment="1">
      <alignment horizontal="left"/>
    </xf>
    <xf numFmtId="0" fontId="0" fillId="2" borderId="1" xfId="0" applyFill="1" applyBorder="1"/>
    <xf numFmtId="11" fontId="0" fillId="2" borderId="1" xfId="0" applyNumberFormat="1" applyFill="1" applyBorder="1"/>
    <xf numFmtId="1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left"/>
    </xf>
    <xf numFmtId="11" fontId="0" fillId="5" borderId="0" xfId="0" applyNumberFormat="1" applyFill="1"/>
    <xf numFmtId="1" fontId="0" fillId="5" borderId="0" xfId="0" applyNumberFormat="1" applyFill="1"/>
    <xf numFmtId="0" fontId="0" fillId="0" borderId="0" xfId="0" applyAlignment="1">
      <alignment horizontal="right"/>
    </xf>
    <xf numFmtId="2" fontId="0" fillId="6" borderId="1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11" fontId="0" fillId="7" borderId="1" xfId="0" applyNumberFormat="1" applyFill="1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49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Mantle evolution</a:t>
            </a:r>
          </a:p>
        </c:rich>
      </c:tx>
      <c:layout>
        <c:manualLayout>
          <c:xMode val="edge"/>
          <c:yMode val="edge"/>
          <c:x val="0.41189045060885"/>
          <c:y val="0.035156266763814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50825725737"/>
          <c:y val="0.179687585681718"/>
          <c:w val="0.662421755618356"/>
          <c:h val="0.652344061061888"/>
        </c:manualLayout>
      </c:layout>
      <c:lineChart>
        <c:grouping val="standard"/>
        <c:varyColors val="0"/>
        <c:ser>
          <c:idx val="0"/>
          <c:order val="0"/>
          <c:tx>
            <c:v>K-40M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'K-Ar transport model'!$B$15:$B$59</c:f>
              <c:numCache>
                <c:formatCode>0.00E+00</c:formatCode>
                <c:ptCount val="45"/>
                <c:pt idx="0">
                  <c:v>1.63553775E43</c:v>
                </c:pt>
                <c:pt idx="1">
                  <c:v>1.52856213238575E43</c:v>
                </c:pt>
                <c:pt idx="2">
                  <c:v>1.4285834689928E43</c:v>
                </c:pt>
                <c:pt idx="3">
                  <c:v>1.33514411003638E43</c:v>
                </c:pt>
                <c:pt idx="4">
                  <c:v>1.24781633923123E43</c:v>
                </c:pt>
                <c:pt idx="5">
                  <c:v>1.16620041593114E43</c:v>
                </c:pt>
                <c:pt idx="6">
                  <c:v>1.08992274532633E43</c:v>
                </c:pt>
                <c:pt idx="7">
                  <c:v>1.01863416832277E43</c:v>
                </c:pt>
                <c:pt idx="8">
                  <c:v>9.52008363275282E42</c:v>
                </c:pt>
                <c:pt idx="9">
                  <c:v>8.89740352258536E42</c:v>
                </c:pt>
                <c:pt idx="10">
                  <c:v>8.31545105038362E42</c:v>
                </c:pt>
                <c:pt idx="11">
                  <c:v>7.77156234353118E42</c:v>
                </c:pt>
                <c:pt idx="12">
                  <c:v>7.26324776532783E42</c:v>
                </c:pt>
                <c:pt idx="13">
                  <c:v>6.78818051874103E42</c:v>
                </c:pt>
                <c:pt idx="14">
                  <c:v>6.34418599555174E42</c:v>
                </c:pt>
                <c:pt idx="15">
                  <c:v>5.92923182214069E42</c:v>
                </c:pt>
                <c:pt idx="16">
                  <c:v>5.54141855634993E42</c:v>
                </c:pt>
                <c:pt idx="17">
                  <c:v>5.17897099283475E42</c:v>
                </c:pt>
                <c:pt idx="18">
                  <c:v>4.84023003710641E42</c:v>
                </c:pt>
                <c:pt idx="19">
                  <c:v>4.52364511106939E42</c:v>
                </c:pt>
                <c:pt idx="20">
                  <c:v>4.22776705528968E42</c:v>
                </c:pt>
                <c:pt idx="21">
                  <c:v>3.95124149550434E42</c:v>
                </c:pt>
                <c:pt idx="22">
                  <c:v>3.69280264300789E42</c:v>
                </c:pt>
                <c:pt idx="23">
                  <c:v>3.45126750053667E42</c:v>
                </c:pt>
                <c:pt idx="24">
                  <c:v>3.22553044712907E42</c:v>
                </c:pt>
                <c:pt idx="25">
                  <c:v>3.0145581771737E42</c:v>
                </c:pt>
                <c:pt idx="26">
                  <c:v>2.8173849704793E42</c:v>
                </c:pt>
                <c:pt idx="27">
                  <c:v>2.63310827171516E42</c:v>
                </c:pt>
                <c:pt idx="28">
                  <c:v>2.46088455898709E42</c:v>
                </c:pt>
                <c:pt idx="29">
                  <c:v>2.29992548263742E42</c:v>
                </c:pt>
                <c:pt idx="30">
                  <c:v>2.14949425659455E42</c:v>
                </c:pt>
                <c:pt idx="31">
                  <c:v>2.00890228575347E42</c:v>
                </c:pt>
                <c:pt idx="32">
                  <c:v>1.8775060139492E42</c:v>
                </c:pt>
                <c:pt idx="33">
                  <c:v>1.75470397809482E42</c:v>
                </c:pt>
                <c:pt idx="34">
                  <c:v>1.63993405499957E42</c:v>
                </c:pt>
                <c:pt idx="35">
                  <c:v>1.53267088826422E42</c:v>
                </c:pt>
                <c:pt idx="36">
                  <c:v>1.43242348347552E42</c:v>
                </c:pt>
                <c:pt idx="37">
                  <c:v>1.33873296069183E42</c:v>
                </c:pt>
                <c:pt idx="38">
                  <c:v>1.25117045393186E42</c:v>
                </c:pt>
                <c:pt idx="39">
                  <c:v>1.16933514805154E42</c:v>
                </c:pt>
                <c:pt idx="40">
                  <c:v>1.09285244402293E42</c:v>
                </c:pt>
                <c:pt idx="41">
                  <c:v>1.02137224421673E42</c:v>
                </c:pt>
                <c:pt idx="42">
                  <c:v>9.54567349839244E41</c:v>
                </c:pt>
                <c:pt idx="43">
                  <c:v>8.92131963188308E41</c:v>
                </c:pt>
                <c:pt idx="44">
                  <c:v>8.3378028787205E41</c:v>
                </c:pt>
              </c:numCache>
            </c:numRef>
          </c:val>
          <c:smooth val="0"/>
        </c:ser>
        <c:ser>
          <c:idx val="1"/>
          <c:order val="1"/>
          <c:tx>
            <c:v>Ar-36M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'K-Ar transport model'!$C$15:$C$59</c:f>
              <c:numCache>
                <c:formatCode>0.00E+00</c:formatCode>
                <c:ptCount val="45"/>
                <c:pt idx="0">
                  <c:v>3.96E39</c:v>
                </c:pt>
                <c:pt idx="1">
                  <c:v>3.9204E39</c:v>
                </c:pt>
                <c:pt idx="2">
                  <c:v>3.881196E39</c:v>
                </c:pt>
                <c:pt idx="3">
                  <c:v>3.84238404E39</c:v>
                </c:pt>
                <c:pt idx="4">
                  <c:v>3.8039601996E39</c:v>
                </c:pt>
                <c:pt idx="5">
                  <c:v>3.765920597604E39</c:v>
                </c:pt>
                <c:pt idx="6">
                  <c:v>3.72826139162796E39</c:v>
                </c:pt>
                <c:pt idx="7">
                  <c:v>3.69097877771168E39</c:v>
                </c:pt>
                <c:pt idx="8">
                  <c:v>3.65406898993456E39</c:v>
                </c:pt>
                <c:pt idx="9">
                  <c:v>3.61752830003522E39</c:v>
                </c:pt>
                <c:pt idx="10">
                  <c:v>3.58135301703487E39</c:v>
                </c:pt>
                <c:pt idx="11">
                  <c:v>3.54553948686452E39</c:v>
                </c:pt>
                <c:pt idx="12">
                  <c:v>3.51008409199587E39</c:v>
                </c:pt>
                <c:pt idx="13">
                  <c:v>3.47498325107591E39</c:v>
                </c:pt>
                <c:pt idx="14">
                  <c:v>3.44023341856515E39</c:v>
                </c:pt>
                <c:pt idx="15">
                  <c:v>3.4058310843795E39</c:v>
                </c:pt>
                <c:pt idx="16">
                  <c:v>3.37177277353571E39</c:v>
                </c:pt>
                <c:pt idx="17">
                  <c:v>3.33805504580035E39</c:v>
                </c:pt>
                <c:pt idx="18">
                  <c:v>3.30467449534235E39</c:v>
                </c:pt>
                <c:pt idx="19">
                  <c:v>3.27162775038892E39</c:v>
                </c:pt>
                <c:pt idx="20">
                  <c:v>3.23891147288503E39</c:v>
                </c:pt>
                <c:pt idx="21">
                  <c:v>3.20652235815618E39</c:v>
                </c:pt>
                <c:pt idx="22">
                  <c:v>3.17445713457462E39</c:v>
                </c:pt>
                <c:pt idx="23">
                  <c:v>3.14271256322888E39</c:v>
                </c:pt>
                <c:pt idx="24">
                  <c:v>3.11128543759659E39</c:v>
                </c:pt>
                <c:pt idx="25">
                  <c:v>3.08017258322062E39</c:v>
                </c:pt>
                <c:pt idx="26">
                  <c:v>3.04937085738841E39</c:v>
                </c:pt>
                <c:pt idx="27">
                  <c:v>3.01887714881453E39</c:v>
                </c:pt>
                <c:pt idx="28">
                  <c:v>2.98868837732638E39</c:v>
                </c:pt>
                <c:pt idx="29">
                  <c:v>2.95880149355312E39</c:v>
                </c:pt>
                <c:pt idx="30">
                  <c:v>2.92921347861759E39</c:v>
                </c:pt>
                <c:pt idx="31">
                  <c:v>2.89992134383141E39</c:v>
                </c:pt>
                <c:pt idx="32">
                  <c:v>2.8709221303931E39</c:v>
                </c:pt>
                <c:pt idx="33">
                  <c:v>2.84221290908917E39</c:v>
                </c:pt>
                <c:pt idx="34">
                  <c:v>2.81379077999828E39</c:v>
                </c:pt>
                <c:pt idx="35">
                  <c:v>2.78565287219829E39</c:v>
                </c:pt>
                <c:pt idx="36">
                  <c:v>2.75779634347631E39</c:v>
                </c:pt>
                <c:pt idx="37">
                  <c:v>2.73021838004155E39</c:v>
                </c:pt>
                <c:pt idx="38">
                  <c:v>2.70291619624113E39</c:v>
                </c:pt>
                <c:pt idx="39">
                  <c:v>2.67588703427872E39</c:v>
                </c:pt>
                <c:pt idx="40">
                  <c:v>2.64912816393593E39</c:v>
                </c:pt>
                <c:pt idx="41">
                  <c:v>2.62263688229657E39</c:v>
                </c:pt>
                <c:pt idx="42">
                  <c:v>2.59641051347361E39</c:v>
                </c:pt>
                <c:pt idx="43">
                  <c:v>2.57044640833887E39</c:v>
                </c:pt>
                <c:pt idx="44">
                  <c:v>2.54474194425548E39</c:v>
                </c:pt>
              </c:numCache>
            </c:numRef>
          </c:val>
          <c:smooth val="0"/>
        </c:ser>
        <c:ser>
          <c:idx val="2"/>
          <c:order val="2"/>
          <c:tx>
            <c:v>Ar-40M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'K-Ar transport model'!$D$15:$D$59</c:f>
              <c:numCache>
                <c:formatCode>0.00E+00</c:formatCode>
                <c:ptCount val="45"/>
                <c:pt idx="0">
                  <c:v>1.01616438E41</c:v>
                </c:pt>
                <c:pt idx="1">
                  <c:v>1.95570285259734E41</c:v>
                </c:pt>
                <c:pt idx="2">
                  <c:v>2.82372890495551E41</c:v>
                </c:pt>
                <c:pt idx="3">
                  <c:v>3.6250205502187E41</c:v>
                </c:pt>
                <c:pt idx="4">
                  <c:v>4.36404228002267E41</c:v>
                </c:pt>
                <c:pt idx="5">
                  <c:v>5.04496558105603E41</c:v>
                </c:pt>
                <c:pt idx="6">
                  <c:v>5.67168810959427E41</c:v>
                </c:pt>
                <c:pt idx="7">
                  <c:v>6.24785161178543E41</c:v>
                </c:pt>
                <c:pt idx="8">
                  <c:v>6.77685867172502E41</c:v>
                </c:pt>
                <c:pt idx="9">
                  <c:v>7.26188836399202E41</c:v>
                </c:pt>
                <c:pt idx="10">
                  <c:v>7.70591088230283E41</c:v>
                </c:pt>
                <c:pt idx="11">
                  <c:v>8.11170121125314E41</c:v>
                </c:pt>
                <c:pt idx="12">
                  <c:v>8.48185190373751E41</c:v>
                </c:pt>
                <c:pt idx="13">
                  <c:v>8.81878502254246E41</c:v>
                </c:pt>
                <c:pt idx="14">
                  <c:v>9.12476330078301E41</c:v>
                </c:pt>
                <c:pt idx="15">
                  <c:v>9.40190057227658E41</c:v>
                </c:pt>
                <c:pt idx="16">
                  <c:v>9.6521715196065E41</c:v>
                </c:pt>
                <c:pt idx="17">
                  <c:v>9.87742078450379E41</c:v>
                </c:pt>
                <c:pt idx="18">
                  <c:v>1.00793714822571E42</c:v>
                </c:pt>
                <c:pt idx="19">
                  <c:v>1.02596331591325E42</c:v>
                </c:pt>
                <c:pt idx="20">
                  <c:v>1.04197092292343E42</c:v>
                </c:pt>
                <c:pt idx="21">
                  <c:v>1.05610039248576E42</c:v>
                </c:pt>
                <c:pt idx="22">
                  <c:v>1.06848287921524E42</c:v>
                </c:pt>
                <c:pt idx="23">
                  <c:v>1.0792408761842E42</c:v>
                </c:pt>
                <c:pt idx="24">
                  <c:v>1.08848878227891E42</c:v>
                </c:pt>
                <c:pt idx="25">
                  <c:v>1.09633343243885E42</c:v>
                </c:pt>
                <c:pt idx="26">
                  <c:v>1.10287459320636E42</c:v>
                </c:pt>
                <c:pt idx="27">
                  <c:v>1.10820542585571E42</c:v>
                </c:pt>
                <c:pt idx="28">
                  <c:v>1.1124129192223E42</c:v>
                </c:pt>
                <c:pt idx="29">
                  <c:v>1.1155782942137E42</c:v>
                </c:pt>
                <c:pt idx="30">
                  <c:v>1.11777738185506E42</c:v>
                </c:pt>
                <c:pt idx="31">
                  <c:v>1.11908097659974E42</c:v>
                </c:pt>
                <c:pt idx="32">
                  <c:v>1.11955516652336E42</c:v>
                </c:pt>
                <c:pt idx="33">
                  <c:v>1.11926164191305E42</c:v>
                </c:pt>
                <c:pt idx="34">
                  <c:v>1.11825798366525E42</c:v>
                </c:pt>
                <c:pt idx="35">
                  <c:v>1.11659793281283E42</c:v>
                </c:pt>
                <c:pt idx="36">
                  <c:v>1.11433164241565E42</c:v>
                </c:pt>
                <c:pt idx="37">
                  <c:v>1.11150591296855E42</c:v>
                </c:pt>
                <c:pt idx="38">
                  <c:v>1.1081644124045E42</c:v>
                </c:pt>
                <c:pt idx="39">
                  <c:v>1.10434788170099E42</c:v>
                </c:pt>
                <c:pt idx="40">
                  <c:v>1.10009432703102E42</c:v>
                </c:pt>
                <c:pt idx="41">
                  <c:v>1.09543919933907E42</c:v>
                </c:pt>
                <c:pt idx="42">
                  <c:v>1.0904155621645E42</c:v>
                </c:pt>
                <c:pt idx="43">
                  <c:v>1.08505424848124E42</c:v>
                </c:pt>
                <c:pt idx="44">
                  <c:v>1.07938400727215E42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406952"/>
        <c:axId val="2099398328"/>
      </c:lineChart>
      <c:catAx>
        <c:axId val="209940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464969116924423"/>
              <c:y val="0.9062504321338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99398328"/>
        <c:crossesAt val="1.0E38"/>
        <c:auto val="0"/>
        <c:lblAlgn val="ctr"/>
        <c:lblOffset val="100"/>
        <c:tickLblSkip val="3"/>
        <c:tickMarkSkip val="1"/>
        <c:noMultiLvlLbl val="0"/>
      </c:catAx>
      <c:valAx>
        <c:axId val="2099398328"/>
        <c:scaling>
          <c:logBase val="10.0"/>
          <c:orientation val="minMax"/>
          <c:min val="1.0E3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Isotope abundance</a:t>
                </a:r>
              </a:p>
            </c:rich>
          </c:tx>
          <c:layout>
            <c:manualLayout>
              <c:xMode val="edge"/>
              <c:yMode val="edge"/>
              <c:x val="0.00849258661049174"/>
              <c:y val="0.332031408324913"/>
            </c:manualLayout>
          </c:layout>
          <c:overlay val="0"/>
          <c:spPr>
            <a:noFill/>
            <a:ln w="25400">
              <a:noFill/>
            </a:ln>
          </c:spPr>
        </c:title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99406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34607912453"/>
          <c:y val="0.359375171363435"/>
          <c:w val="0.165605438904589"/>
          <c:h val="0.2460938673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Isotope ratios</a:t>
            </a:r>
          </a:p>
        </c:rich>
      </c:tx>
      <c:layout>
        <c:manualLayout>
          <c:xMode val="edge"/>
          <c:yMode val="edge"/>
          <c:x val="0.423728923145598"/>
          <c:y val="0.03264096137831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13586170671"/>
          <c:y val="0.115727044886755"/>
          <c:w val="0.718220524731788"/>
          <c:h val="0.756676831951861"/>
        </c:manualLayout>
      </c:layout>
      <c:lineChart>
        <c:grouping val="standard"/>
        <c:varyColors val="0"/>
        <c:ser>
          <c:idx val="0"/>
          <c:order val="0"/>
          <c:tx>
            <c:v>(Ar-40/Ar-36)M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'K-Ar transport model'!$R$17:$R$61</c:f>
              <c:numCache>
                <c:formatCode>0.0</c:formatCode>
                <c:ptCount val="45"/>
                <c:pt idx="0">
                  <c:v>25.66071666666667</c:v>
                </c:pt>
                <c:pt idx="1">
                  <c:v>49.88528855722222</c:v>
                </c:pt>
                <c:pt idx="2">
                  <c:v>72.75409190763635</c:v>
                </c:pt>
                <c:pt idx="3">
                  <c:v>94.3430045638723</c:v>
                </c:pt>
                <c:pt idx="4">
                  <c:v>114.7236577417809</c:v>
                </c:pt>
                <c:pt idx="5">
                  <c:v>133.9636736968326</c:v>
                </c:pt>
                <c:pt idx="6">
                  <c:v>152.1268900922666</c:v>
                </c:pt>
                <c:pt idx="7">
                  <c:v>169.2735718101027</c:v>
                </c:pt>
                <c:pt idx="8">
                  <c:v>185.4606109077973</c:v>
                </c:pt>
                <c:pt idx="9">
                  <c:v>200.741715383991</c:v>
                </c:pt>
                <c:pt idx="10">
                  <c:v>215.1675873796669</c:v>
                </c:pt>
                <c:pt idx="11">
                  <c:v>228.7860914059848</c:v>
                </c:pt>
                <c:pt idx="12">
                  <c:v>241.6424131569632</c:v>
                </c:pt>
                <c:pt idx="13">
                  <c:v>253.7792094339452</c:v>
                </c:pt>
                <c:pt idx="14">
                  <c:v>265.2367496792921</c:v>
                </c:pt>
                <c:pt idx="15">
                  <c:v>276.0530495889077</c:v>
                </c:pt>
                <c:pt idx="16">
                  <c:v>286.2639972469152</c:v>
                </c:pt>
                <c:pt idx="17">
                  <c:v>295.9034722009962</c:v>
                </c:pt>
                <c:pt idx="18">
                  <c:v>305.0034578734804</c:v>
                </c:pt>
                <c:pt idx="19">
                  <c:v>313.5941476811613</c:v>
                </c:pt>
                <c:pt idx="20">
                  <c:v>321.704045215939</c:v>
                </c:pt>
                <c:pt idx="21">
                  <c:v>329.3600588186869</c:v>
                </c:pt>
                <c:pt idx="22">
                  <c:v>336.5875908601344</c:v>
                </c:pt>
                <c:pt idx="23">
                  <c:v>343.4106220249956</c:v>
                </c:pt>
                <c:pt idx="24">
                  <c:v>349.8517908789966</c:v>
                </c:pt>
                <c:pt idx="25">
                  <c:v>355.932468982802</c:v>
                </c:pt>
                <c:pt idx="26">
                  <c:v>361.6728318020646</c:v>
                </c:pt>
                <c:pt idx="27">
                  <c:v>367.0919256488757</c:v>
                </c:pt>
                <c:pt idx="28">
                  <c:v>372.207730876727</c:v>
                </c:pt>
                <c:pt idx="29">
                  <c:v>377.0372215386594</c:v>
                </c:pt>
                <c:pt idx="30">
                  <c:v>381.5964217065459</c:v>
                </c:pt>
                <c:pt idx="31">
                  <c:v>385.9004586383695</c:v>
                </c:pt>
                <c:pt idx="32">
                  <c:v>389.9636129699088</c:v>
                </c:pt>
                <c:pt idx="33">
                  <c:v>393.7993660973595</c:v>
                </c:pt>
                <c:pt idx="34">
                  <c:v>397.4204449081106</c:v>
                </c:pt>
                <c:pt idx="35">
                  <c:v>400.8388640080867</c:v>
                </c:pt>
                <c:pt idx="36">
                  <c:v>404.0659655857675</c:v>
                </c:pt>
                <c:pt idx="37">
                  <c:v>407.1124570451507</c:v>
                </c:pt>
                <c:pt idx="38">
                  <c:v>409.9884465325238</c:v>
                </c:pt>
                <c:pt idx="39">
                  <c:v>412.7034764749203</c:v>
                </c:pt>
                <c:pt idx="40">
                  <c:v>415.2665552415406</c:v>
                </c:pt>
                <c:pt idx="41">
                  <c:v>417.686187033189</c:v>
                </c:pt>
                <c:pt idx="42">
                  <c:v>419.9704000988982</c:v>
                </c:pt>
                <c:pt idx="43">
                  <c:v>422.1267733733631</c:v>
                </c:pt>
                <c:pt idx="44">
                  <c:v>424.1624616235672</c:v>
                </c:pt>
              </c:numCache>
            </c:numRef>
          </c:val>
          <c:smooth val="0"/>
        </c:ser>
        <c:ser>
          <c:idx val="1"/>
          <c:order val="1"/>
          <c:tx>
            <c:v>(Ar-40/Ar-36)A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'K-Ar transport model'!$S$17:$S$61</c:f>
              <c:numCache>
                <c:formatCode>0.0</c:formatCode>
                <c:ptCount val="45"/>
                <c:pt idx="0">
                  <c:v>5.0</c:v>
                </c:pt>
                <c:pt idx="1">
                  <c:v>25.53176834170855</c:v>
                </c:pt>
                <c:pt idx="2">
                  <c:v>49.64137141166982</c:v>
                </c:pt>
                <c:pt idx="3">
                  <c:v>72.40804964630402</c:v>
                </c:pt>
                <c:pt idx="4">
                  <c:v>93.90662706093816</c:v>
                </c:pt>
                <c:pt idx="5">
                  <c:v>114.2077574675499</c:v>
                </c:pt>
                <c:pt idx="6">
                  <c:v>133.37815696186</c:v>
                </c:pt>
                <c:pt idx="7">
                  <c:v>151.4808234456917</c:v>
                </c:pt>
                <c:pt idx="8">
                  <c:v>168.5752439077831</c:v>
                </c:pt>
                <c:pt idx="9">
                  <c:v>184.7175901458798</c:v>
                </c:pt>
                <c:pt idx="10">
                  <c:v>199.9609035748481</c:v>
                </c:pt>
                <c:pt idx="11">
                  <c:v>214.3552697295662</c:v>
                </c:pt>
                <c:pt idx="12">
                  <c:v>227.9479830373911</c:v>
                </c:pt>
                <c:pt idx="13">
                  <c:v>240.7837024029311</c:v>
                </c:pt>
                <c:pt idx="14">
                  <c:v>252.9045981175695</c:v>
                </c:pt>
                <c:pt idx="15">
                  <c:v>264.3504905775987</c:v>
                </c:pt>
                <c:pt idx="16">
                  <c:v>275.1589812678296</c:v>
                </c:pt>
                <c:pt idx="17">
                  <c:v>285.3655764420508</c:v>
                </c:pt>
                <c:pt idx="18">
                  <c:v>295.0038039076498</c:v>
                </c:pt>
                <c:pt idx="19">
                  <c:v>304.1053232989818</c:v>
                </c:pt>
                <c:pt idx="20">
                  <c:v>312.7000302026215</c:v>
                </c:pt>
                <c:pt idx="21">
                  <c:v>320.8161544773718</c:v>
                </c:pt>
                <c:pt idx="22">
                  <c:v>328.4803530927783</c:v>
                </c:pt>
                <c:pt idx="23">
                  <c:v>335.7177977918381</c:v>
                </c:pt>
                <c:pt idx="24">
                  <c:v>342.552257866539</c:v>
                </c:pt>
                <c:pt idx="25">
                  <c:v>349.0061783187659</c:v>
                </c:pt>
                <c:pt idx="26">
                  <c:v>355.100753663905</c:v>
                </c:pt>
                <c:pt idx="27">
                  <c:v>360.8559976201292</c:v>
                </c:pt>
                <c:pt idx="28">
                  <c:v>366.2908089127869</c:v>
                </c:pt>
                <c:pt idx="29">
                  <c:v>371.4230334105246</c:v>
                </c:pt>
                <c:pt idx="30">
                  <c:v>376.2695227976916</c:v>
                </c:pt>
                <c:pt idx="31">
                  <c:v>380.8461899761598</c:v>
                </c:pt>
                <c:pt idx="32">
                  <c:v>385.1680613789262</c:v>
                </c:pt>
                <c:pt idx="33">
                  <c:v>389.2493263676922</c:v>
                </c:pt>
                <c:pt idx="34">
                  <c:v>393.1033838770057</c:v>
                </c:pt>
                <c:pt idx="35">
                  <c:v>396.7428864584917</c:v>
                </c:pt>
                <c:pt idx="36">
                  <c:v>400.1797818701281</c:v>
                </c:pt>
                <c:pt idx="37">
                  <c:v>403.4253523474416</c:v>
                </c:pt>
                <c:pt idx="38">
                  <c:v>406.4902516858658</c:v>
                </c:pt>
                <c:pt idx="39">
                  <c:v>409.3845402562941</c:v>
                </c:pt>
                <c:pt idx="40">
                  <c:v>412.1177180690561</c:v>
                </c:pt>
                <c:pt idx="41">
                  <c:v>414.6987559951182</c:v>
                </c:pt>
                <c:pt idx="42">
                  <c:v>417.1361252472438</c:v>
                </c:pt>
                <c:pt idx="43">
                  <c:v>419.4378252181184</c:v>
                </c:pt>
                <c:pt idx="44">
                  <c:v>421.6114097670344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361192"/>
        <c:axId val="2099353208"/>
      </c:lineChart>
      <c:catAx>
        <c:axId val="209936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453389947765789"/>
              <c:y val="0.928783719219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993532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09935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Ar-40/Ar-36</a:t>
                </a:r>
              </a:p>
            </c:rich>
          </c:tx>
          <c:layout>
            <c:manualLayout>
              <c:xMode val="edge"/>
              <c:yMode val="edge"/>
              <c:x val="0.0127118676943679"/>
              <c:y val="0.400593616915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2099361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169681657612"/>
          <c:y val="0.676558108568723"/>
          <c:w val="0.239406841577263"/>
          <c:h val="0.178041607518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13</xdr:row>
      <xdr:rowOff>0</xdr:rowOff>
    </xdr:from>
    <xdr:to>
      <xdr:col>12</xdr:col>
      <xdr:colOff>1257300</xdr:colOff>
      <xdr:row>32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342900</xdr:colOff>
      <xdr:row>33</xdr:row>
      <xdr:rowOff>63500</xdr:rowOff>
    </xdr:from>
    <xdr:to>
      <xdr:col>12</xdr:col>
      <xdr:colOff>1270000</xdr:colOff>
      <xdr:row>59</xdr:row>
      <xdr:rowOff>50800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61"/>
  <sheetViews>
    <sheetView tabSelected="1" workbookViewId="0">
      <selection activeCell="I6" sqref="I6"/>
    </sheetView>
  </sheetViews>
  <sheetFormatPr baseColWidth="10" defaultColWidth="12.42578125" defaultRowHeight="13" x14ac:dyDescent="0"/>
  <cols>
    <col min="1" max="9" width="9.7109375" customWidth="1"/>
    <col min="10" max="10" width="18.42578125" customWidth="1"/>
    <col min="11" max="11" width="13.7109375" customWidth="1"/>
    <col min="12" max="13" width="15.140625" customWidth="1"/>
    <col min="14" max="14" width="10.42578125" bestFit="1" customWidth="1"/>
    <col min="15" max="15" width="12.140625" bestFit="1" customWidth="1"/>
    <col min="16" max="16" width="8.28515625" customWidth="1"/>
  </cols>
  <sheetData>
    <row r="1" spans="1:27" ht="18">
      <c r="A1" s="17" t="s">
        <v>0</v>
      </c>
      <c r="B1" s="18"/>
      <c r="C1" s="18"/>
      <c r="D1" s="18"/>
      <c r="E1" s="19"/>
    </row>
    <row r="2" spans="1:27">
      <c r="K2" s="4" t="s">
        <v>3</v>
      </c>
      <c r="L2" s="6" t="s">
        <v>21</v>
      </c>
      <c r="V2" s="9"/>
      <c r="W2" s="9"/>
      <c r="X2" s="9"/>
      <c r="Y2" s="9"/>
      <c r="Z2" s="9"/>
      <c r="AA2" s="9"/>
    </row>
    <row r="3" spans="1:27">
      <c r="A3" t="s">
        <v>1</v>
      </c>
      <c r="J3" s="3" t="s">
        <v>26</v>
      </c>
      <c r="K3" s="25">
        <f>100*((39.098*(F59/0.0001167)/6.022E+23)/(2.6E+25))</f>
        <v>1.0960752585846243</v>
      </c>
      <c r="L3" s="32" t="s">
        <v>35</v>
      </c>
    </row>
    <row r="4" spans="1:27">
      <c r="J4" t="s">
        <v>40</v>
      </c>
      <c r="K4" s="27">
        <f>100*F59/(F59+B59)</f>
        <v>38.055743367180767</v>
      </c>
      <c r="L4" s="24"/>
      <c r="V4" s="1"/>
      <c r="W4" s="1"/>
    </row>
    <row r="5" spans="1:27">
      <c r="A5" s="16" t="s">
        <v>6</v>
      </c>
      <c r="B5" s="15">
        <v>1E-10</v>
      </c>
      <c r="C5" t="s">
        <v>32</v>
      </c>
      <c r="G5" s="14" t="s">
        <v>2</v>
      </c>
      <c r="J5" t="s">
        <v>27</v>
      </c>
      <c r="K5" s="26">
        <f>100*G59/(G59+C59)</f>
        <v>36.381451393612892</v>
      </c>
      <c r="L5" s="24"/>
    </row>
    <row r="6" spans="1:27">
      <c r="A6" s="16" t="s">
        <v>7</v>
      </c>
      <c r="B6" s="15">
        <v>1E-10</v>
      </c>
      <c r="C6" t="s">
        <v>33</v>
      </c>
      <c r="G6" s="15">
        <v>5.5407000000000003E-10</v>
      </c>
      <c r="J6" t="s">
        <v>30</v>
      </c>
      <c r="K6" s="28">
        <f>$H$59/(6.022E+23)</f>
        <v>1.0188532056746569E+18</v>
      </c>
      <c r="L6" s="31" t="s">
        <v>31</v>
      </c>
    </row>
    <row r="7" spans="1:27">
      <c r="C7" t="s">
        <v>34</v>
      </c>
      <c r="G7" s="6"/>
      <c r="J7" t="s">
        <v>13</v>
      </c>
      <c r="K7" s="26">
        <f>100*H59/(D59+H59)</f>
        <v>36.241942416534954</v>
      </c>
      <c r="L7" s="32" t="s">
        <v>20</v>
      </c>
      <c r="M7" s="1"/>
    </row>
    <row r="8" spans="1:27">
      <c r="B8" s="6"/>
      <c r="C8" s="1"/>
      <c r="E8" s="7"/>
      <c r="G8" s="14" t="s">
        <v>4</v>
      </c>
      <c r="J8" t="s">
        <v>5</v>
      </c>
      <c r="K8" s="29">
        <f>D59/C59</f>
        <v>424.16246162356725</v>
      </c>
      <c r="L8" s="32" t="s">
        <v>36</v>
      </c>
    </row>
    <row r="9" spans="1:27">
      <c r="A9" s="16" t="s">
        <v>10</v>
      </c>
      <c r="B9" s="15">
        <v>100000000</v>
      </c>
      <c r="E9" s="8"/>
      <c r="G9" s="14">
        <v>0.1048</v>
      </c>
      <c r="J9" t="s">
        <v>8</v>
      </c>
      <c r="K9" s="30">
        <f>H59/G59</f>
        <v>421.61140976703439</v>
      </c>
      <c r="L9" s="31" t="s">
        <v>9</v>
      </c>
    </row>
    <row r="10" spans="1:27">
      <c r="D10" s="7"/>
      <c r="E10" s="8"/>
      <c r="J10" t="s">
        <v>28</v>
      </c>
      <c r="K10" s="29">
        <f>B59/C59</f>
        <v>327.64826695069462</v>
      </c>
    </row>
    <row r="11" spans="1:27">
      <c r="J11" t="s">
        <v>38</v>
      </c>
      <c r="K11" s="30">
        <f>F59/G59</f>
        <v>351.99036481837419</v>
      </c>
      <c r="M11" s="5"/>
      <c r="N11" t="s">
        <v>37</v>
      </c>
    </row>
    <row r="12" spans="1:27">
      <c r="C12" t="s">
        <v>11</v>
      </c>
      <c r="G12" t="s">
        <v>12</v>
      </c>
      <c r="N12" s="6" t="s">
        <v>11</v>
      </c>
      <c r="O12" s="6" t="s">
        <v>39</v>
      </c>
    </row>
    <row r="13" spans="1:27">
      <c r="A13" s="20" t="s">
        <v>14</v>
      </c>
      <c r="B13" s="11" t="s">
        <v>15</v>
      </c>
      <c r="C13" s="11" t="s">
        <v>16</v>
      </c>
      <c r="D13" s="11" t="s">
        <v>17</v>
      </c>
      <c r="F13" s="11" t="s">
        <v>23</v>
      </c>
      <c r="G13" s="11" t="s">
        <v>22</v>
      </c>
      <c r="H13" s="11" t="s">
        <v>18</v>
      </c>
      <c r="N13" s="33" t="s">
        <v>24</v>
      </c>
      <c r="O13" s="33" t="s">
        <v>29</v>
      </c>
    </row>
    <row r="14" spans="1:27">
      <c r="A14" s="21">
        <v>0</v>
      </c>
      <c r="B14" s="12">
        <v>1.7500000000000001E+43</v>
      </c>
      <c r="C14" s="12">
        <v>3.9999999999999998E+39</v>
      </c>
      <c r="D14" s="13">
        <v>1E-3</v>
      </c>
      <c r="F14" s="13">
        <v>0</v>
      </c>
      <c r="G14" s="13">
        <v>0</v>
      </c>
      <c r="H14" s="13">
        <v>0</v>
      </c>
    </row>
    <row r="15" spans="1:27">
      <c r="A15" s="10">
        <f t="shared" ref="A15:A59" si="0">A14+$B$9</f>
        <v>100000000</v>
      </c>
      <c r="B15" s="22">
        <f t="shared" ref="B15:B59" si="1">(1-$B$9*($G$6+$B$5))*$B14</f>
        <v>1.63553775E+43</v>
      </c>
      <c r="C15" s="22">
        <f t="shared" ref="C15:C59" si="2">(1-$B$6*$B$9)*$C14</f>
        <v>3.9599999999999999E+39</v>
      </c>
      <c r="D15" s="22">
        <f t="shared" ref="D15:D59" si="3">($G$6*$G$9*$B$9*$B14)+((1-$B$6*$B$9)*$D14)</f>
        <v>1.0161643800000001E+41</v>
      </c>
      <c r="F15" s="22">
        <f t="shared" ref="F15:F59" si="4">$B$5*$B$9*$B14+(1-$G$6*$B$9)*$F14</f>
        <v>1.75E+41</v>
      </c>
      <c r="G15" s="22">
        <f t="shared" ref="G15:G59" si="5">$G14+$B$6*$B$9*$C14</f>
        <v>3.9999999999999998E+37</v>
      </c>
      <c r="H15" s="23">
        <f t="shared" ref="H15:H59" si="6">$H14+$B$6*$B$9*$D14+$F14*$B$9*$G$6*$G$9</f>
        <v>1.0000000000000001E-5</v>
      </c>
      <c r="I15" t="s">
        <v>19</v>
      </c>
      <c r="J15" s="3"/>
      <c r="N15" s="2">
        <f>D15/C15</f>
        <v>25.660716666666669</v>
      </c>
      <c r="O15" s="2">
        <f>H15/G15</f>
        <v>2.5000000000000005E-43</v>
      </c>
      <c r="R15" s="6" t="s">
        <v>24</v>
      </c>
      <c r="S15" s="6" t="s">
        <v>25</v>
      </c>
    </row>
    <row r="16" spans="1:27">
      <c r="A16" s="10">
        <f t="shared" si="0"/>
        <v>200000000</v>
      </c>
      <c r="B16" s="22">
        <f t="shared" si="1"/>
        <v>1.52856213238575E+43</v>
      </c>
      <c r="C16" s="22">
        <f t="shared" si="2"/>
        <v>3.9203999999999998E+39</v>
      </c>
      <c r="D16" s="22">
        <f t="shared" si="3"/>
        <v>1.9557028525973399E+41</v>
      </c>
      <c r="F16" s="22">
        <f t="shared" si="4"/>
        <v>3.2885755000000001E+41</v>
      </c>
      <c r="G16" s="22">
        <f t="shared" si="5"/>
        <v>7.9599999999999996E+37</v>
      </c>
      <c r="H16" s="22">
        <f t="shared" si="6"/>
        <v>2.0323287600000004E+39</v>
      </c>
      <c r="J16" s="4"/>
      <c r="N16" s="2">
        <f t="shared" ref="N16:N59" si="7">D16/C16</f>
        <v>49.885288557222225</v>
      </c>
      <c r="O16" s="2">
        <f t="shared" ref="O16:O59" si="8">H16/G16</f>
        <v>25.531768341708549</v>
      </c>
    </row>
    <row r="17" spans="1:19">
      <c r="A17" s="10">
        <f t="shared" si="0"/>
        <v>300000000</v>
      </c>
      <c r="B17" s="22">
        <f t="shared" si="1"/>
        <v>1.4285834689927952E+43</v>
      </c>
      <c r="C17" s="22">
        <f t="shared" si="2"/>
        <v>3.8811959999999996E+39</v>
      </c>
      <c r="D17" s="22">
        <f t="shared" si="3"/>
        <v>2.8237289049555057E+41</v>
      </c>
      <c r="F17" s="22">
        <f t="shared" si="4"/>
        <v>4.6349275296572503E+41</v>
      </c>
      <c r="G17" s="22">
        <f t="shared" si="5"/>
        <v>1.1880399999999999E+38</v>
      </c>
      <c r="H17" s="22">
        <f t="shared" si="6"/>
        <v>5.8975934891920213E+39</v>
      </c>
      <c r="J17" s="3"/>
      <c r="N17" s="2">
        <f t="shared" si="7"/>
        <v>72.754091907636351</v>
      </c>
      <c r="O17" s="2">
        <f t="shared" si="8"/>
        <v>49.641371411669823</v>
      </c>
      <c r="R17" s="2">
        <f t="shared" ref="R17:R61" si="9">D15/C15</f>
        <v>25.660716666666669</v>
      </c>
      <c r="S17" s="2">
        <v>5</v>
      </c>
    </row>
    <row r="18" spans="1:19">
      <c r="A18" s="10">
        <f t="shared" si="0"/>
        <v>400000000</v>
      </c>
      <c r="B18" s="22">
        <f t="shared" si="1"/>
        <v>1.3351441100363835E+43</v>
      </c>
      <c r="C18" s="22">
        <f t="shared" si="2"/>
        <v>3.8423840399999998E+39</v>
      </c>
      <c r="D18" s="22">
        <f t="shared" si="3"/>
        <v>3.6250205502187011E+41</v>
      </c>
      <c r="F18" s="22">
        <f t="shared" si="4"/>
        <v>5.8067035690143264E+41</v>
      </c>
      <c r="G18" s="22">
        <f t="shared" si="5"/>
        <v>1.5761595999999999E+38</v>
      </c>
      <c r="H18" s="22">
        <f t="shared" si="6"/>
        <v>1.1412664256729867E+40</v>
      </c>
      <c r="N18" s="2">
        <f t="shared" si="7"/>
        <v>94.343004563872313</v>
      </c>
      <c r="O18" s="2">
        <f t="shared" si="8"/>
        <v>72.408049646304022</v>
      </c>
      <c r="R18" s="2">
        <f t="shared" si="9"/>
        <v>49.885288557222225</v>
      </c>
      <c r="S18" s="2">
        <f t="shared" ref="S18:S61" si="10">H16/G16</f>
        <v>25.531768341708549</v>
      </c>
    </row>
    <row r="19" spans="1:19">
      <c r="A19" s="10">
        <f t="shared" si="0"/>
        <v>500000000</v>
      </c>
      <c r="B19" s="22">
        <f t="shared" si="1"/>
        <v>1.2478163392312339E+43</v>
      </c>
      <c r="C19" s="22">
        <f t="shared" si="2"/>
        <v>3.8039601995999995E+39</v>
      </c>
      <c r="D19" s="22">
        <f t="shared" si="3"/>
        <v>4.3640422800226704E+41</v>
      </c>
      <c r="F19" s="22">
        <f t="shared" si="4"/>
        <v>6.820115654402333E+41</v>
      </c>
      <c r="G19" s="22">
        <f t="shared" si="5"/>
        <v>1.960398004E+38</v>
      </c>
      <c r="H19" s="22">
        <f t="shared" si="6"/>
        <v>1.8409436425263556E+40</v>
      </c>
      <c r="N19" s="2">
        <f t="shared" si="7"/>
        <v>114.72365774178094</v>
      </c>
      <c r="O19" s="2">
        <f t="shared" si="8"/>
        <v>93.906627060938163</v>
      </c>
      <c r="R19" s="2">
        <f t="shared" si="9"/>
        <v>72.754091907636351</v>
      </c>
      <c r="S19" s="2">
        <f t="shared" si="10"/>
        <v>49.641371411669823</v>
      </c>
    </row>
    <row r="20" spans="1:19">
      <c r="A20" s="10">
        <f t="shared" si="0"/>
        <v>600000000</v>
      </c>
      <c r="B20" s="22">
        <f t="shared" si="1"/>
        <v>1.1662004159311365E+43</v>
      </c>
      <c r="C20" s="22">
        <f t="shared" si="2"/>
        <v>3.7659205976039997E+39</v>
      </c>
      <c r="D20" s="22">
        <f t="shared" si="3"/>
        <v>5.0449655810560305E+41</v>
      </c>
      <c r="F20" s="22">
        <f t="shared" si="4"/>
        <v>7.6900498455700975E+41</v>
      </c>
      <c r="G20" s="22">
        <f t="shared" si="5"/>
        <v>2.34079402396E+38</v>
      </c>
      <c r="H20" s="22">
        <f t="shared" si="6"/>
        <v>2.6733683616991392E+40</v>
      </c>
      <c r="J20" s="3"/>
      <c r="N20" s="2">
        <f t="shared" si="7"/>
        <v>133.96367369683261</v>
      </c>
      <c r="O20" s="2">
        <f t="shared" si="8"/>
        <v>114.20775746754992</v>
      </c>
      <c r="R20" s="2">
        <f t="shared" si="9"/>
        <v>94.343004563872313</v>
      </c>
      <c r="S20" s="2">
        <f t="shared" si="10"/>
        <v>72.408049646304022</v>
      </c>
    </row>
    <row r="21" spans="1:19">
      <c r="A21" s="10">
        <f t="shared" si="0"/>
        <v>700000000</v>
      </c>
      <c r="B21" s="22">
        <f t="shared" si="1"/>
        <v>1.0899227453263287E+43</v>
      </c>
      <c r="C21" s="22">
        <f t="shared" si="2"/>
        <v>3.7282613916279596E+39</v>
      </c>
      <c r="D21" s="22">
        <f t="shared" si="3"/>
        <v>5.6716881095942737E+41</v>
      </c>
      <c r="F21" s="22">
        <f t="shared" si="4"/>
        <v>8.4301676697077322E+41</v>
      </c>
      <c r="G21" s="22">
        <f t="shared" si="5"/>
        <v>2.7173860837204E+38</v>
      </c>
      <c r="H21" s="22">
        <f t="shared" si="6"/>
        <v>3.6243994760043326E+40</v>
      </c>
      <c r="J21" s="3"/>
      <c r="N21" s="2">
        <f t="shared" si="7"/>
        <v>152.12689009226656</v>
      </c>
      <c r="O21" s="2">
        <f t="shared" si="8"/>
        <v>133.3781569618599</v>
      </c>
      <c r="R21" s="2">
        <f t="shared" si="9"/>
        <v>114.72365774178094</v>
      </c>
      <c r="S21" s="2">
        <f t="shared" si="10"/>
        <v>93.906627060938163</v>
      </c>
    </row>
    <row r="22" spans="1:19">
      <c r="A22" s="10">
        <f t="shared" si="0"/>
        <v>800000000</v>
      </c>
      <c r="B22" s="22">
        <f t="shared" si="1"/>
        <v>1.0186341683227695E+43</v>
      </c>
      <c r="C22" s="22">
        <f t="shared" si="2"/>
        <v>3.6909787777116802E+39</v>
      </c>
      <c r="D22" s="22">
        <f t="shared" si="3"/>
        <v>6.2478516117854314E+41</v>
      </c>
      <c r="F22" s="22">
        <f t="shared" si="4"/>
        <v>9.0530001149585649E+41</v>
      </c>
      <c r="G22" s="22">
        <f t="shared" si="5"/>
        <v>3.090212222883196E+38</v>
      </c>
      <c r="H22" s="22">
        <f t="shared" si="6"/>
        <v>4.6810789214428805E+40</v>
      </c>
      <c r="J22" s="4"/>
      <c r="N22" s="2">
        <f t="shared" si="7"/>
        <v>169.27357181010268</v>
      </c>
      <c r="O22" s="2">
        <f t="shared" si="8"/>
        <v>151.48082344569175</v>
      </c>
      <c r="R22" s="2">
        <f t="shared" si="9"/>
        <v>133.96367369683261</v>
      </c>
      <c r="S22" s="2">
        <f t="shared" si="10"/>
        <v>114.20775746754992</v>
      </c>
    </row>
    <row r="23" spans="1:19">
      <c r="A23" s="10">
        <f t="shared" si="0"/>
        <v>900000000</v>
      </c>
      <c r="B23" s="22">
        <f t="shared" si="1"/>
        <v>9.520083632752821E+42</v>
      </c>
      <c r="C23" s="22">
        <f t="shared" si="2"/>
        <v>3.6540689899345631E+39</v>
      </c>
      <c r="D23" s="22">
        <f t="shared" si="3"/>
        <v>6.776858671725019E+41</v>
      </c>
      <c r="F23" s="22">
        <f t="shared" si="4"/>
        <v>9.5700347059118254E+41</v>
      </c>
      <c r="G23" s="22">
        <f t="shared" si="5"/>
        <v>3.4593101006543638E+38</v>
      </c>
      <c r="H23" s="22">
        <f t="shared" si="6"/>
        <v>5.8315404397046694E+40</v>
      </c>
      <c r="N23" s="2">
        <f t="shared" si="7"/>
        <v>185.4606109077973</v>
      </c>
      <c r="O23" s="2">
        <f t="shared" si="8"/>
        <v>168.57524390778306</v>
      </c>
      <c r="R23" s="2">
        <f t="shared" si="9"/>
        <v>152.12689009226656</v>
      </c>
      <c r="S23" s="2">
        <f t="shared" si="10"/>
        <v>133.3781569618599</v>
      </c>
    </row>
    <row r="24" spans="1:19">
      <c r="A24" s="10">
        <f t="shared" si="0"/>
        <v>1000000000</v>
      </c>
      <c r="B24" s="22">
        <f t="shared" si="1"/>
        <v>8.8974035225853568E+42</v>
      </c>
      <c r="C24" s="22">
        <f t="shared" si="2"/>
        <v>3.6175283000352174E+39</v>
      </c>
      <c r="D24" s="22">
        <f t="shared" si="3"/>
        <v>7.2618883639920211E+41</v>
      </c>
      <c r="F24" s="22">
        <f t="shared" si="4"/>
        <v>9.9917961562366511E+41</v>
      </c>
      <c r="G24" s="22">
        <f t="shared" si="5"/>
        <v>3.82471699964782E+38</v>
      </c>
      <c r="H24" s="22">
        <f t="shared" si="6"/>
        <v>7.0649250716492501E+40</v>
      </c>
      <c r="N24" s="2">
        <f t="shared" si="7"/>
        <v>200.74171538399091</v>
      </c>
      <c r="O24" s="2">
        <f t="shared" si="8"/>
        <v>184.71759014587977</v>
      </c>
      <c r="R24" s="2">
        <f t="shared" si="9"/>
        <v>169.27357181010268</v>
      </c>
      <c r="S24" s="2">
        <f t="shared" si="10"/>
        <v>151.48082344569175</v>
      </c>
    </row>
    <row r="25" spans="1:19">
      <c r="A25" s="10">
        <f t="shared" si="0"/>
        <v>1100000000</v>
      </c>
      <c r="B25" s="22">
        <f t="shared" si="1"/>
        <v>8.3154510503836161E+42</v>
      </c>
      <c r="C25" s="22">
        <f t="shared" si="2"/>
        <v>3.5813530170348651E+39</v>
      </c>
      <c r="D25" s="22">
        <f t="shared" si="3"/>
        <v>7.7059108823028293E+41</v>
      </c>
      <c r="F25" s="22">
        <f t="shared" si="4"/>
        <v>1.0327921058866582E+42</v>
      </c>
      <c r="G25" s="22">
        <f t="shared" si="5"/>
        <v>4.1864698296513417E+38</v>
      </c>
      <c r="H25" s="22">
        <f t="shared" si="6"/>
        <v>8.371302899259229E+40</v>
      </c>
      <c r="N25" s="2">
        <f t="shared" si="7"/>
        <v>215.16758737966688</v>
      </c>
      <c r="O25" s="2">
        <f t="shared" si="8"/>
        <v>199.96090357484815</v>
      </c>
      <c r="R25" s="2">
        <f t="shared" si="9"/>
        <v>185.4606109077973</v>
      </c>
      <c r="S25" s="2">
        <f t="shared" si="10"/>
        <v>168.57524390778306</v>
      </c>
    </row>
    <row r="26" spans="1:19">
      <c r="A26" s="10">
        <f t="shared" si="0"/>
        <v>1200000000</v>
      </c>
      <c r="B26" s="22">
        <f t="shared" si="1"/>
        <v>7.7715623435311745E+42</v>
      </c>
      <c r="C26" s="22">
        <f t="shared" si="2"/>
        <v>3.5455394868645163E+39</v>
      </c>
      <c r="D26" s="22">
        <f t="shared" si="3"/>
        <v>8.111701211253138E+41</v>
      </c>
      <c r="F26" s="22">
        <f t="shared" si="4"/>
        <v>1.0587227041796323E+42</v>
      </c>
      <c r="G26" s="22">
        <f t="shared" si="5"/>
        <v>4.5446051313548279E+38</v>
      </c>
      <c r="H26" s="22">
        <f t="shared" si="6"/>
        <v>9.7416005874593469E+40</v>
      </c>
      <c r="N26" s="2">
        <f t="shared" si="7"/>
        <v>228.78609140598485</v>
      </c>
      <c r="O26" s="2">
        <f t="shared" si="8"/>
        <v>214.35526972956617</v>
      </c>
      <c r="R26" s="2">
        <f t="shared" si="9"/>
        <v>200.74171538399091</v>
      </c>
      <c r="S26" s="2">
        <f t="shared" si="10"/>
        <v>184.71759014587977</v>
      </c>
    </row>
    <row r="27" spans="1:19">
      <c r="A27" s="10">
        <f t="shared" si="0"/>
        <v>1300000000</v>
      </c>
      <c r="B27" s="22">
        <f t="shared" si="1"/>
        <v>7.263247765327831E+42</v>
      </c>
      <c r="C27" s="22">
        <f t="shared" si="2"/>
        <v>3.510084091995871E+39</v>
      </c>
      <c r="D27" s="22">
        <f t="shared" si="3"/>
        <v>8.481851903737504E+41</v>
      </c>
      <c r="F27" s="22">
        <f t="shared" si="4"/>
        <v>1.0777776787444633E+42</v>
      </c>
      <c r="G27" s="22">
        <f t="shared" si="5"/>
        <v>4.8991590800412795E+38</v>
      </c>
      <c r="H27" s="22">
        <f t="shared" si="6"/>
        <v>1.11675343087473E+41</v>
      </c>
      <c r="N27" s="2">
        <f t="shared" si="7"/>
        <v>241.64241315696324</v>
      </c>
      <c r="O27" s="2">
        <f t="shared" si="8"/>
        <v>227.94798303739105</v>
      </c>
      <c r="R27" s="2">
        <f t="shared" si="9"/>
        <v>215.16758737966688</v>
      </c>
      <c r="S27" s="2">
        <f t="shared" si="10"/>
        <v>199.96090357484815</v>
      </c>
    </row>
    <row r="28" spans="1:19">
      <c r="A28" s="10">
        <f t="shared" si="0"/>
        <v>1400000000</v>
      </c>
      <c r="B28" s="22">
        <f t="shared" si="1"/>
        <v>6.7881805187410338E+42</v>
      </c>
      <c r="C28" s="22">
        <f t="shared" si="2"/>
        <v>3.4749832510759121E+39</v>
      </c>
      <c r="D28" s="22">
        <f t="shared" si="3"/>
        <v>8.8187850225424572E+41</v>
      </c>
      <c r="F28" s="22">
        <f t="shared" si="4"/>
        <v>1.0906937285515471E+42</v>
      </c>
      <c r="G28" s="22">
        <f t="shared" si="5"/>
        <v>5.2501674892408665E+38</v>
      </c>
      <c r="H28" s="22">
        <f t="shared" si="6"/>
        <v>1.2641547662949169E+41</v>
      </c>
      <c r="N28" s="2">
        <f t="shared" si="7"/>
        <v>253.77920943394523</v>
      </c>
      <c r="O28" s="2">
        <f t="shared" si="8"/>
        <v>240.78370240293111</v>
      </c>
      <c r="R28" s="2">
        <f t="shared" si="9"/>
        <v>228.78609140598485</v>
      </c>
      <c r="S28" s="2">
        <f t="shared" si="10"/>
        <v>214.35526972956617</v>
      </c>
    </row>
    <row r="29" spans="1:19">
      <c r="A29" s="10">
        <f t="shared" si="0"/>
        <v>1500000000</v>
      </c>
      <c r="B29" s="22">
        <f t="shared" si="1"/>
        <v>6.3441859955517394E+42</v>
      </c>
      <c r="C29" s="22">
        <f t="shared" si="2"/>
        <v>3.4402334185651527E+39</v>
      </c>
      <c r="D29" s="22">
        <f t="shared" si="3"/>
        <v>9.1247633007830071E+41</v>
      </c>
      <c r="F29" s="22">
        <f t="shared" si="4"/>
        <v>1.0981434663211019E+42</v>
      </c>
      <c r="G29" s="22">
        <f t="shared" si="5"/>
        <v>5.597665814348458E+38</v>
      </c>
      <c r="H29" s="22">
        <f t="shared" si="6"/>
        <v>1.415675423174254E+41</v>
      </c>
      <c r="N29" s="2">
        <f t="shared" si="7"/>
        <v>265.23674967929207</v>
      </c>
      <c r="O29" s="2">
        <f t="shared" si="8"/>
        <v>252.90459811756946</v>
      </c>
      <c r="R29" s="2">
        <f t="shared" si="9"/>
        <v>241.64241315696324</v>
      </c>
      <c r="S29" s="2">
        <f t="shared" si="10"/>
        <v>227.94798303739105</v>
      </c>
    </row>
    <row r="30" spans="1:19">
      <c r="A30" s="10">
        <f t="shared" si="0"/>
        <v>1600000000</v>
      </c>
      <c r="B30" s="22">
        <f t="shared" si="1"/>
        <v>5.9292318221406873E+42</v>
      </c>
      <c r="C30" s="22">
        <f t="shared" si="2"/>
        <v>3.4058310843795015E+39</v>
      </c>
      <c r="D30" s="22">
        <f t="shared" si="3"/>
        <v>9.4019005722765781E+41</v>
      </c>
      <c r="F30" s="22">
        <f t="shared" si="4"/>
        <v>1.1007404912381659E+42</v>
      </c>
      <c r="G30" s="22">
        <f t="shared" si="5"/>
        <v>5.9416891562049732E+38</v>
      </c>
      <c r="H30" s="22">
        <f t="shared" si="6"/>
        <v>1.5706884433023831E+41</v>
      </c>
      <c r="N30" s="2">
        <f t="shared" si="7"/>
        <v>276.0530495889077</v>
      </c>
      <c r="O30" s="2">
        <f t="shared" si="8"/>
        <v>264.35049057759869</v>
      </c>
      <c r="R30" s="2">
        <f t="shared" si="9"/>
        <v>253.77920943394523</v>
      </c>
      <c r="S30" s="2">
        <f t="shared" si="10"/>
        <v>240.78370240293111</v>
      </c>
    </row>
    <row r="31" spans="1:19">
      <c r="A31" s="10">
        <f t="shared" si="0"/>
        <v>1700000000</v>
      </c>
      <c r="B31" s="22">
        <f t="shared" si="1"/>
        <v>5.5414185563499313E+42</v>
      </c>
      <c r="C31" s="22">
        <f t="shared" si="2"/>
        <v>3.3717727735357062E+39</v>
      </c>
      <c r="D31" s="22">
        <f t="shared" si="3"/>
        <v>9.6521715196064907E+41</v>
      </c>
      <c r="F31" s="22">
        <f t="shared" si="4"/>
        <v>1.0990440810615396E+42</v>
      </c>
      <c r="G31" s="22">
        <f t="shared" si="5"/>
        <v>6.2822722646429237E+38</v>
      </c>
      <c r="H31" s="22">
        <f t="shared" si="6"/>
        <v>1.7286236363862876E+41</v>
      </c>
      <c r="N31" s="2">
        <f t="shared" si="7"/>
        <v>286.26399724691521</v>
      </c>
      <c r="O31" s="2">
        <f t="shared" si="8"/>
        <v>275.15898126782957</v>
      </c>
      <c r="R31" s="2">
        <f t="shared" si="9"/>
        <v>265.23674967929207</v>
      </c>
      <c r="S31" s="2">
        <f t="shared" si="10"/>
        <v>252.90459811756946</v>
      </c>
    </row>
    <row r="32" spans="1:19">
      <c r="A32" s="10">
        <f t="shared" si="0"/>
        <v>1800000000</v>
      </c>
      <c r="B32" s="22">
        <f t="shared" si="1"/>
        <v>5.1789709928347516E+42</v>
      </c>
      <c r="C32" s="22">
        <f t="shared" si="2"/>
        <v>3.338055045800349E+39</v>
      </c>
      <c r="D32" s="22">
        <f t="shared" si="3"/>
        <v>9.8774207845037869E+41</v>
      </c>
      <c r="F32" s="22">
        <f t="shared" si="4"/>
        <v>1.0935635312256622E+42</v>
      </c>
      <c r="G32" s="22">
        <f t="shared" si="5"/>
        <v>6.6194495419964944E+38</v>
      </c>
      <c r="H32" s="22">
        <f t="shared" si="6"/>
        <v>1.888963034280899E+41</v>
      </c>
      <c r="N32" s="2">
        <f t="shared" si="7"/>
        <v>295.90347220099619</v>
      </c>
      <c r="O32" s="2">
        <f t="shared" si="8"/>
        <v>285.36557644205084</v>
      </c>
      <c r="R32" s="2">
        <f t="shared" si="9"/>
        <v>276.0530495889077</v>
      </c>
      <c r="S32" s="2">
        <f t="shared" si="10"/>
        <v>264.35049057759869</v>
      </c>
    </row>
    <row r="33" spans="1:19">
      <c r="A33" s="10">
        <f t="shared" si="0"/>
        <v>1900000000</v>
      </c>
      <c r="B33" s="22">
        <f t="shared" si="1"/>
        <v>4.840230037106409E+42</v>
      </c>
      <c r="C33" s="22">
        <f t="shared" si="2"/>
        <v>3.3046744953423456E+39</v>
      </c>
      <c r="D33" s="22">
        <f t="shared" si="3"/>
        <v>1.0079371482257143E+42</v>
      </c>
      <c r="F33" s="22">
        <f t="shared" si="4"/>
        <v>1.0847621665793894E+42</v>
      </c>
      <c r="G33" s="22">
        <f t="shared" si="5"/>
        <v>6.9532550465765299E+38</v>
      </c>
      <c r="H33" s="22">
        <f t="shared" si="6"/>
        <v>2.051236688280139E+41</v>
      </c>
      <c r="N33" s="2">
        <f t="shared" si="7"/>
        <v>305.00345787348044</v>
      </c>
      <c r="O33" s="2">
        <f t="shared" si="8"/>
        <v>295.0038039076498</v>
      </c>
      <c r="R33" s="2">
        <f t="shared" si="9"/>
        <v>286.26399724691521</v>
      </c>
      <c r="S33" s="2">
        <f t="shared" si="10"/>
        <v>275.15898126782957</v>
      </c>
    </row>
    <row r="34" spans="1:19">
      <c r="A34" s="10">
        <f t="shared" si="0"/>
        <v>2000000000</v>
      </c>
      <c r="B34" s="22">
        <f t="shared" si="1"/>
        <v>4.5236451110693903E+42</v>
      </c>
      <c r="C34" s="22">
        <f t="shared" si="2"/>
        <v>3.2716277503889221E+39</v>
      </c>
      <c r="D34" s="22">
        <f t="shared" si="3"/>
        <v>1.0259633159132492E+42</v>
      </c>
      <c r="F34" s="22">
        <f t="shared" si="4"/>
        <v>1.0730610495867892E+42</v>
      </c>
      <c r="G34" s="22">
        <f t="shared" si="5"/>
        <v>7.2837224961107646E+38</v>
      </c>
      <c r="H34" s="22">
        <f t="shared" si="6"/>
        <v>2.2150187844998306E+41</v>
      </c>
      <c r="N34" s="2">
        <f t="shared" si="7"/>
        <v>313.5941476811613</v>
      </c>
      <c r="O34" s="2">
        <f t="shared" si="8"/>
        <v>304.10532329898177</v>
      </c>
      <c r="R34" s="2">
        <f t="shared" si="9"/>
        <v>295.90347220099619</v>
      </c>
      <c r="S34" s="2">
        <f t="shared" si="10"/>
        <v>285.36557644205084</v>
      </c>
    </row>
    <row r="35" spans="1:19">
      <c r="A35" s="10">
        <f t="shared" si="0"/>
        <v>2100000000</v>
      </c>
      <c r="B35" s="22">
        <f t="shared" si="1"/>
        <v>4.2277670552896747E+42</v>
      </c>
      <c r="C35" s="22">
        <f t="shared" si="2"/>
        <v>3.2389114728850328E+39</v>
      </c>
      <c r="D35" s="22">
        <f t="shared" si="3"/>
        <v>1.0419709229234301E+42</v>
      </c>
      <c r="F35" s="22">
        <f t="shared" si="4"/>
        <v>1.0588424071230281E+42</v>
      </c>
      <c r="G35" s="22">
        <f t="shared" si="5"/>
        <v>7.6108852711496562E+38</v>
      </c>
      <c r="H35" s="22">
        <f t="shared" si="6"/>
        <v>2.3799240541571846E+41</v>
      </c>
      <c r="N35" s="2">
        <f t="shared" si="7"/>
        <v>321.704045215939</v>
      </c>
      <c r="O35" s="2">
        <f t="shared" si="8"/>
        <v>312.70003020262152</v>
      </c>
      <c r="R35" s="2">
        <f t="shared" si="9"/>
        <v>305.00345787348044</v>
      </c>
      <c r="S35" s="2">
        <f t="shared" si="10"/>
        <v>295.0038039076498</v>
      </c>
    </row>
    <row r="36" spans="1:19">
      <c r="A36" s="10">
        <f t="shared" si="0"/>
        <v>2200000000</v>
      </c>
      <c r="B36" s="22">
        <f t="shared" si="1"/>
        <v>3.9512414955043429E+42</v>
      </c>
      <c r="C36" s="22">
        <f t="shared" si="2"/>
        <v>3.2065223581561827E+39</v>
      </c>
      <c r="D36" s="22">
        <f t="shared" si="3"/>
        <v>1.0561003924857551E+42</v>
      </c>
      <c r="F36" s="22">
        <f t="shared" si="4"/>
        <v>1.0424527964244593E+42</v>
      </c>
      <c r="G36" s="22">
        <f t="shared" si="5"/>
        <v>7.93477641843816E+38</v>
      </c>
      <c r="H36" s="22">
        <f t="shared" si="6"/>
        <v>2.5456044572010638E+41</v>
      </c>
      <c r="N36" s="2">
        <f t="shared" si="7"/>
        <v>329.36005881868692</v>
      </c>
      <c r="O36" s="2">
        <f t="shared" si="8"/>
        <v>320.81615447737181</v>
      </c>
      <c r="R36" s="2">
        <f t="shared" si="9"/>
        <v>313.5941476811613</v>
      </c>
      <c r="S36" s="2">
        <f t="shared" si="10"/>
        <v>304.10532329898177</v>
      </c>
    </row>
    <row r="37" spans="1:19">
      <c r="A37" s="10">
        <f t="shared" si="0"/>
        <v>2300000000</v>
      </c>
      <c r="B37" s="22">
        <f t="shared" si="1"/>
        <v>3.6928026430078906E+42</v>
      </c>
      <c r="C37" s="22">
        <f t="shared" si="2"/>
        <v>3.174457134574621E+39</v>
      </c>
      <c r="D37" s="22">
        <f t="shared" si="3"/>
        <v>1.0684828792152372E+42</v>
      </c>
      <c r="F37" s="22">
        <f t="shared" si="4"/>
        <v>1.0242060292880127E+42</v>
      </c>
      <c r="G37" s="22">
        <f t="shared" si="5"/>
        <v>8.2554286542537786E+38</v>
      </c>
      <c r="H37" s="22">
        <f t="shared" si="6"/>
        <v>2.7117461192815208E+41</v>
      </c>
      <c r="N37" s="2">
        <f t="shared" si="7"/>
        <v>336.58759086013441</v>
      </c>
      <c r="O37" s="2">
        <f t="shared" si="8"/>
        <v>328.48035309277827</v>
      </c>
      <c r="R37" s="2">
        <f t="shared" si="9"/>
        <v>321.704045215939</v>
      </c>
      <c r="S37" s="2">
        <f t="shared" si="10"/>
        <v>312.70003020262152</v>
      </c>
    </row>
    <row r="38" spans="1:19">
      <c r="A38" s="10">
        <f t="shared" si="0"/>
        <v>2400000000</v>
      </c>
      <c r="B38" s="22">
        <f t="shared" si="1"/>
        <v>3.4512675005366737E+42</v>
      </c>
      <c r="C38" s="22">
        <f t="shared" si="2"/>
        <v>3.142712563228875E+39</v>
      </c>
      <c r="D38" s="22">
        <f t="shared" si="3"/>
        <v>1.0792408761841961E+42</v>
      </c>
      <c r="F38" s="22">
        <f t="shared" si="4"/>
        <v>1.0043858722533307E+42</v>
      </c>
      <c r="G38" s="22">
        <f t="shared" si="5"/>
        <v>8.5728743677112405E+38</v>
      </c>
      <c r="H38" s="22">
        <f t="shared" si="6"/>
        <v>2.878066503474114E+41</v>
      </c>
      <c r="N38" s="2">
        <f t="shared" si="7"/>
        <v>343.41062202499558</v>
      </c>
      <c r="O38" s="2">
        <f t="shared" si="8"/>
        <v>335.71779779183811</v>
      </c>
      <c r="R38" s="2">
        <f t="shared" si="9"/>
        <v>329.36005881868692</v>
      </c>
      <c r="S38" s="2">
        <f t="shared" si="10"/>
        <v>320.81615447737181</v>
      </c>
    </row>
    <row r="39" spans="1:19">
      <c r="A39" s="10">
        <f t="shared" si="0"/>
        <v>2500000000</v>
      </c>
      <c r="B39" s="22">
        <f t="shared" si="1"/>
        <v>3.2255304471290715E+42</v>
      </c>
      <c r="C39" s="22">
        <f t="shared" si="2"/>
        <v>3.1112854375965863E+39</v>
      </c>
      <c r="D39" s="22">
        <f t="shared" si="3"/>
        <v>1.0884887822789084E+42</v>
      </c>
      <c r="F39" s="22">
        <f t="shared" si="4"/>
        <v>9.8324853923475709E+41</v>
      </c>
      <c r="G39" s="22">
        <f t="shared" si="5"/>
        <v>8.8871456240341287E+38</v>
      </c>
      <c r="H39" s="22">
        <f t="shared" si="6"/>
        <v>3.0443117995016231E+41</v>
      </c>
      <c r="N39" s="2">
        <f t="shared" si="7"/>
        <v>349.85179087899661</v>
      </c>
      <c r="O39" s="2">
        <f t="shared" si="8"/>
        <v>342.55225786653904</v>
      </c>
      <c r="R39" s="2">
        <f t="shared" si="9"/>
        <v>336.58759086013441</v>
      </c>
      <c r="S39" s="2">
        <f t="shared" si="10"/>
        <v>328.48035309277827</v>
      </c>
    </row>
    <row r="40" spans="1:19">
      <c r="A40" s="10">
        <f t="shared" si="0"/>
        <v>2600000000</v>
      </c>
      <c r="B40" s="22">
        <f t="shared" si="1"/>
        <v>3.0145581771737002E+42</v>
      </c>
      <c r="C40" s="22">
        <f t="shared" si="2"/>
        <v>3.0801725832206205E+39</v>
      </c>
      <c r="D40" s="22">
        <f t="shared" si="3"/>
        <v>1.0963334324388509E+42</v>
      </c>
      <c r="F40" s="22">
        <f t="shared" si="4"/>
        <v>9.6102499189266765E+41</v>
      </c>
      <c r="G40" s="22">
        <f t="shared" si="5"/>
        <v>9.1982741677937878E+38</v>
      </c>
      <c r="H40" s="22">
        <f t="shared" si="6"/>
        <v>3.2102545144299363E+41</v>
      </c>
      <c r="N40" s="2">
        <f t="shared" si="7"/>
        <v>355.93246898280205</v>
      </c>
      <c r="O40" s="2">
        <f t="shared" si="8"/>
        <v>349.00617831876588</v>
      </c>
      <c r="R40" s="2">
        <f t="shared" si="9"/>
        <v>343.41062202499558</v>
      </c>
      <c r="S40" s="2">
        <f t="shared" si="10"/>
        <v>335.71779779183811</v>
      </c>
    </row>
    <row r="41" spans="1:19">
      <c r="A41" s="10">
        <f t="shared" si="0"/>
        <v>2700000000</v>
      </c>
      <c r="B41" s="22">
        <f t="shared" si="1"/>
        <v>2.8173849704792998E+42</v>
      </c>
      <c r="C41" s="22">
        <f t="shared" si="2"/>
        <v>3.049370857388414E+39</v>
      </c>
      <c r="D41" s="22">
        <f t="shared" si="3"/>
        <v>1.1028745932063575E+42</v>
      </c>
      <c r="F41" s="22">
        <f t="shared" si="4"/>
        <v>9.3792306193860758E+41</v>
      </c>
      <c r="G41" s="22">
        <f t="shared" si="5"/>
        <v>9.5062914261158499E+38</v>
      </c>
      <c r="H41" s="22">
        <f t="shared" si="6"/>
        <v>3.3756912499624568E+41</v>
      </c>
      <c r="N41" s="2">
        <f t="shared" si="7"/>
        <v>361.67283180206465</v>
      </c>
      <c r="O41" s="2">
        <f t="shared" si="8"/>
        <v>355.10075366390504</v>
      </c>
      <c r="R41" s="2">
        <f t="shared" si="9"/>
        <v>349.85179087899661</v>
      </c>
      <c r="S41" s="2">
        <f t="shared" si="10"/>
        <v>342.55225786653904</v>
      </c>
    </row>
    <row r="42" spans="1:19">
      <c r="A42" s="10">
        <f t="shared" si="0"/>
        <v>2800000000</v>
      </c>
      <c r="B42" s="22">
        <f t="shared" si="1"/>
        <v>2.6331082717151603E+42</v>
      </c>
      <c r="C42" s="22">
        <f t="shared" si="2"/>
        <v>3.0188771488145299E+39</v>
      </c>
      <c r="D42" s="22">
        <f t="shared" si="3"/>
        <v>1.1082054258557133E+42</v>
      </c>
      <c r="F42" s="22">
        <f t="shared" si="4"/>
        <v>9.1412940855056821E+41</v>
      </c>
      <c r="G42" s="22">
        <f t="shared" si="5"/>
        <v>9.8112285118546914E+38</v>
      </c>
      <c r="H42" s="22">
        <f t="shared" si="6"/>
        <v>3.5404406525243809E+41</v>
      </c>
      <c r="N42" s="2">
        <f t="shared" si="7"/>
        <v>367.0919256488757</v>
      </c>
      <c r="O42" s="2">
        <f t="shared" si="8"/>
        <v>360.85599762012924</v>
      </c>
      <c r="R42" s="2">
        <f t="shared" si="9"/>
        <v>355.93246898280205</v>
      </c>
      <c r="S42" s="2">
        <f t="shared" si="10"/>
        <v>349.00617831876588</v>
      </c>
    </row>
    <row r="43" spans="1:19">
      <c r="A43" s="10">
        <f t="shared" si="0"/>
        <v>2900000000</v>
      </c>
      <c r="B43" s="22">
        <f t="shared" si="1"/>
        <v>2.4608845589870867E+42</v>
      </c>
      <c r="C43" s="22">
        <f t="shared" si="2"/>
        <v>2.9886883773263845E+39</v>
      </c>
      <c r="D43" s="22">
        <f t="shared" si="3"/>
        <v>1.1124129192223007E+42</v>
      </c>
      <c r="F43" s="22">
        <f t="shared" si="4"/>
        <v>8.8981132312815841E+41</v>
      </c>
      <c r="G43" s="22">
        <f t="shared" si="5"/>
        <v>1.0113116226736144E+39</v>
      </c>
      <c r="H43" s="22">
        <f t="shared" si="6"/>
        <v>3.704341523320213E+41</v>
      </c>
      <c r="N43" s="2">
        <f t="shared" si="7"/>
        <v>372.207730876727</v>
      </c>
      <c r="O43" s="2">
        <f t="shared" si="8"/>
        <v>366.29080891278687</v>
      </c>
      <c r="R43" s="2">
        <f t="shared" si="9"/>
        <v>361.67283180206465</v>
      </c>
      <c r="S43" s="2">
        <f t="shared" si="10"/>
        <v>355.10075366390504</v>
      </c>
    </row>
    <row r="44" spans="1:19">
      <c r="A44" s="10">
        <f t="shared" si="0"/>
        <v>3000000000</v>
      </c>
      <c r="B44" s="22">
        <f t="shared" si="1"/>
        <v>2.2999254826374184E+42</v>
      </c>
      <c r="C44" s="22">
        <f t="shared" si="2"/>
        <v>2.9588014935531206E+39</v>
      </c>
      <c r="D44" s="22">
        <f t="shared" si="3"/>
        <v>1.1155782942137044E+42</v>
      </c>
      <c r="F44" s="22">
        <f t="shared" si="4"/>
        <v>8.651183927374674E+41</v>
      </c>
      <c r="G44" s="22">
        <f t="shared" si="5"/>
        <v>1.0411985064468782E+39</v>
      </c>
      <c r="H44" s="22">
        <f t="shared" si="6"/>
        <v>3.8672510764700719E+41</v>
      </c>
      <c r="N44" s="2">
        <f t="shared" si="7"/>
        <v>377.03722153865942</v>
      </c>
      <c r="O44" s="2">
        <f t="shared" si="8"/>
        <v>371.42303341052462</v>
      </c>
      <c r="R44" s="2">
        <f t="shared" si="9"/>
        <v>367.0919256488757</v>
      </c>
      <c r="S44" s="2">
        <f t="shared" si="10"/>
        <v>360.85599762012924</v>
      </c>
    </row>
    <row r="45" spans="1:19">
      <c r="A45" s="10">
        <f t="shared" si="0"/>
        <v>3100000000</v>
      </c>
      <c r="B45" s="22">
        <f t="shared" si="1"/>
        <v>2.1494942565945527E+42</v>
      </c>
      <c r="C45" s="22">
        <f t="shared" si="2"/>
        <v>2.9292134786175892E+39</v>
      </c>
      <c r="D45" s="22">
        <f t="shared" si="3"/>
        <v>1.1177773818550557E+42</v>
      </c>
      <c r="F45" s="22">
        <f t="shared" si="4"/>
        <v>8.4018403277743683E+41</v>
      </c>
      <c r="G45" s="22">
        <f t="shared" si="5"/>
        <v>1.0707865213824095E+39</v>
      </c>
      <c r="H45" s="22">
        <f t="shared" si="6"/>
        <v>4.0290433341875942E+41</v>
      </c>
      <c r="N45" s="2">
        <f t="shared" si="7"/>
        <v>381.59642170654587</v>
      </c>
      <c r="O45" s="2">
        <f t="shared" si="8"/>
        <v>376.26952279769165</v>
      </c>
      <c r="R45" s="2">
        <f t="shared" si="9"/>
        <v>372.207730876727</v>
      </c>
      <c r="S45" s="2">
        <f t="shared" si="10"/>
        <v>366.29080891278687</v>
      </c>
    </row>
    <row r="46" spans="1:19">
      <c r="A46" s="10">
        <f t="shared" si="0"/>
        <v>3200000000</v>
      </c>
      <c r="B46" s="22">
        <f t="shared" si="1"/>
        <v>2.0089022857534727E+42</v>
      </c>
      <c r="C46" s="22">
        <f t="shared" si="2"/>
        <v>2.8999213438314131E+39</v>
      </c>
      <c r="D46" s="22">
        <f t="shared" si="3"/>
        <v>1.1190809765997392E+42</v>
      </c>
      <c r="F46" s="22">
        <f t="shared" si="4"/>
        <v>8.1512689863928296E+41</v>
      </c>
      <c r="G46" s="22">
        <f t="shared" si="5"/>
        <v>1.1000786561685854E+39</v>
      </c>
      <c r="H46" s="22">
        <f t="shared" si="6"/>
        <v>4.1896076487589962E+41</v>
      </c>
      <c r="N46" s="2">
        <f t="shared" si="7"/>
        <v>385.90045863836951</v>
      </c>
      <c r="O46" s="2">
        <f t="shared" si="8"/>
        <v>380.84618997615979</v>
      </c>
      <c r="R46" s="2">
        <f t="shared" si="9"/>
        <v>377.03722153865942</v>
      </c>
      <c r="S46" s="2">
        <f t="shared" si="10"/>
        <v>371.42303341052462</v>
      </c>
    </row>
    <row r="47" spans="1:19">
      <c r="A47" s="10">
        <f t="shared" si="0"/>
        <v>3300000000</v>
      </c>
      <c r="B47" s="22">
        <f t="shared" si="1"/>
        <v>1.8775060139491952E+42</v>
      </c>
      <c r="C47" s="22">
        <f t="shared" si="2"/>
        <v>2.8709221303930992E+39</v>
      </c>
      <c r="D47" s="22">
        <f t="shared" si="3"/>
        <v>1.1195551665233605E+42</v>
      </c>
      <c r="F47" s="22">
        <f t="shared" si="4"/>
        <v>7.9005218542391084E+41</v>
      </c>
      <c r="G47" s="22">
        <f t="shared" si="5"/>
        <v>1.1290778696068995E+39</v>
      </c>
      <c r="H47" s="22">
        <f t="shared" si="6"/>
        <v>4.3488473418233759E+41</v>
      </c>
      <c r="N47" s="2">
        <f t="shared" si="7"/>
        <v>389.96361296990875</v>
      </c>
      <c r="O47" s="2">
        <f t="shared" si="8"/>
        <v>385.16806137892627</v>
      </c>
      <c r="R47" s="2">
        <f t="shared" si="9"/>
        <v>381.59642170654587</v>
      </c>
      <c r="S47" s="2">
        <f t="shared" si="10"/>
        <v>376.26952279769165</v>
      </c>
    </row>
    <row r="48" spans="1:19">
      <c r="A48" s="10">
        <f t="shared" si="0"/>
        <v>3400000000</v>
      </c>
      <c r="B48" s="22">
        <f t="shared" si="1"/>
        <v>1.7547039780948201E+42</v>
      </c>
      <c r="C48" s="22">
        <f t="shared" si="2"/>
        <v>2.8422129090891683E+39</v>
      </c>
      <c r="D48" s="22">
        <f t="shared" si="3"/>
        <v>1.1192616419130466E+42</v>
      </c>
      <c r="F48" s="22">
        <f t="shared" si="4"/>
        <v>7.6505282412562005E+41</v>
      </c>
      <c r="G48" s="22">
        <f t="shared" si="5"/>
        <v>1.1577870909108305E+39</v>
      </c>
      <c r="H48" s="22">
        <f t="shared" si="6"/>
        <v>4.5066784521425082E+41</v>
      </c>
      <c r="N48" s="2">
        <f t="shared" si="7"/>
        <v>393.7993660973595</v>
      </c>
      <c r="O48" s="2">
        <f t="shared" si="8"/>
        <v>389.24932636769222</v>
      </c>
      <c r="R48" s="2">
        <f t="shared" si="9"/>
        <v>385.90045863836951</v>
      </c>
      <c r="S48" s="2">
        <f t="shared" si="10"/>
        <v>380.84618997615979</v>
      </c>
    </row>
    <row r="49" spans="1:19">
      <c r="A49" s="10">
        <f t="shared" si="0"/>
        <v>3500000000</v>
      </c>
      <c r="B49" s="22">
        <f t="shared" si="1"/>
        <v>1.6399340549995722E+42</v>
      </c>
      <c r="C49" s="22">
        <f t="shared" si="2"/>
        <v>2.8137907799982766E+39</v>
      </c>
      <c r="D49" s="22">
        <f t="shared" si="3"/>
        <v>1.1182579836652547E+42</v>
      </c>
      <c r="F49" s="22">
        <f t="shared" si="4"/>
        <v>7.4021058208023991E+41</v>
      </c>
      <c r="G49" s="22">
        <f t="shared" si="5"/>
        <v>1.1862092200017222E+39</v>
      </c>
      <c r="H49" s="22">
        <f t="shared" si="6"/>
        <v>4.6630285836878053E+41</v>
      </c>
      <c r="N49" s="2">
        <f t="shared" si="7"/>
        <v>397.4204449081106</v>
      </c>
      <c r="O49" s="2">
        <f t="shared" si="8"/>
        <v>393.10338387700568</v>
      </c>
      <c r="R49" s="2">
        <f t="shared" si="9"/>
        <v>389.96361296990875</v>
      </c>
      <c r="S49" s="2">
        <f t="shared" si="10"/>
        <v>385.16806137892627</v>
      </c>
    </row>
    <row r="50" spans="1:19">
      <c r="A50" s="10">
        <f t="shared" si="0"/>
        <v>3600000000</v>
      </c>
      <c r="B50" s="22">
        <f t="shared" si="1"/>
        <v>1.5326708882642151E+42</v>
      </c>
      <c r="C50" s="22">
        <f t="shared" si="2"/>
        <v>2.7856528721982937E+39</v>
      </c>
      <c r="D50" s="22">
        <f t="shared" si="3"/>
        <v>1.1165979328128281E+42</v>
      </c>
      <c r="F50" s="22">
        <f t="shared" si="4"/>
        <v>7.1559707490891581E+41</v>
      </c>
      <c r="G50" s="22">
        <f t="shared" si="5"/>
        <v>1.214347127801705E+39</v>
      </c>
      <c r="H50" s="22">
        <f t="shared" si="6"/>
        <v>4.8178358464662741E+41</v>
      </c>
      <c r="N50" s="2">
        <f t="shared" si="7"/>
        <v>400.83886400808672</v>
      </c>
      <c r="O50" s="2">
        <f t="shared" si="8"/>
        <v>396.74288645849174</v>
      </c>
      <c r="R50" s="2">
        <f t="shared" si="9"/>
        <v>393.7993660973595</v>
      </c>
      <c r="S50" s="2">
        <f t="shared" si="10"/>
        <v>389.24932636769222</v>
      </c>
    </row>
    <row r="51" spans="1:19">
      <c r="A51" s="10">
        <f t="shared" si="0"/>
        <v>3700000000</v>
      </c>
      <c r="B51" s="22">
        <f t="shared" si="1"/>
        <v>1.4324234834755175E+42</v>
      </c>
      <c r="C51" s="22">
        <f t="shared" si="2"/>
        <v>2.7577963434763106E+39</v>
      </c>
      <c r="D51" s="22">
        <f t="shared" si="3"/>
        <v>1.1143316424156544E+42</v>
      </c>
      <c r="F51" s="22">
        <f t="shared" si="4"/>
        <v>6.9127469666207967E+41</v>
      </c>
      <c r="G51" s="22">
        <f t="shared" si="5"/>
        <v>1.242203656523688E+39</v>
      </c>
      <c r="H51" s="22">
        <f t="shared" si="6"/>
        <v>4.9710478830592498E+41</v>
      </c>
      <c r="N51" s="2">
        <f t="shared" si="7"/>
        <v>404.06596558576751</v>
      </c>
      <c r="O51" s="2">
        <f t="shared" si="8"/>
        <v>400.17978187012812</v>
      </c>
      <c r="R51" s="2">
        <f t="shared" si="9"/>
        <v>397.4204449081106</v>
      </c>
      <c r="S51" s="2">
        <f t="shared" si="10"/>
        <v>393.10338387700568</v>
      </c>
    </row>
    <row r="52" spans="1:19">
      <c r="A52" s="10">
        <f t="shared" si="0"/>
        <v>3800000000</v>
      </c>
      <c r="B52" s="22">
        <f t="shared" si="1"/>
        <v>1.3387329606918344E+42</v>
      </c>
      <c r="C52" s="22">
        <f t="shared" si="2"/>
        <v>2.7302183800415473E+39</v>
      </c>
      <c r="D52" s="22">
        <f t="shared" si="3"/>
        <v>1.1115059129685454E+42</v>
      </c>
      <c r="F52" s="22">
        <f t="shared" si="4"/>
        <v>6.6729747437887898E+41</v>
      </c>
      <c r="G52" s="22">
        <f t="shared" si="5"/>
        <v>1.2697816199584511E+39</v>
      </c>
      <c r="H52" s="22">
        <f t="shared" si="6"/>
        <v>5.1226209743604331E+41</v>
      </c>
      <c r="N52" s="2">
        <f t="shared" si="7"/>
        <v>407.11245704515073</v>
      </c>
      <c r="O52" s="2">
        <f t="shared" si="8"/>
        <v>403.42535234744162</v>
      </c>
      <c r="R52" s="2">
        <f t="shared" si="9"/>
        <v>400.83886400808672</v>
      </c>
      <c r="S52" s="2">
        <f t="shared" si="10"/>
        <v>396.74288645849174</v>
      </c>
    </row>
    <row r="53" spans="1:19">
      <c r="A53" s="10">
        <f t="shared" si="0"/>
        <v>3900000000</v>
      </c>
      <c r="B53" s="22">
        <f t="shared" si="1"/>
        <v>1.2511704539318635E+42</v>
      </c>
      <c r="C53" s="22">
        <f t="shared" si="2"/>
        <v>2.7029161962411318E+39</v>
      </c>
      <c r="D53" s="22">
        <f t="shared" si="3"/>
        <v>1.1081644124044998E+42</v>
      </c>
      <c r="F53" s="22">
        <f t="shared" si="4"/>
        <v>6.4371185282288677E+41</v>
      </c>
      <c r="G53" s="22">
        <f t="shared" si="5"/>
        <v>1.2970838037588666E+39</v>
      </c>
      <c r="H53" s="22">
        <f t="shared" si="6"/>
        <v>5.2725192184760175E+41</v>
      </c>
      <c r="N53" s="2">
        <f t="shared" si="7"/>
        <v>409.98844653252377</v>
      </c>
      <c r="O53" s="2">
        <f t="shared" si="8"/>
        <v>406.49025168586576</v>
      </c>
      <c r="R53" s="2">
        <f t="shared" si="9"/>
        <v>404.06596558576751</v>
      </c>
      <c r="S53" s="2">
        <f t="shared" si="10"/>
        <v>400.17978187012812</v>
      </c>
    </row>
    <row r="54" spans="1:19">
      <c r="A54" s="10">
        <f t="shared" si="0"/>
        <v>4000000000</v>
      </c>
      <c r="B54" s="22">
        <f t="shared" si="1"/>
        <v>1.1693351480515422E+42</v>
      </c>
      <c r="C54" s="22">
        <f t="shared" si="2"/>
        <v>2.6758870342787204E+39</v>
      </c>
      <c r="D54" s="22">
        <f t="shared" si="3"/>
        <v>1.104347881700992E+42</v>
      </c>
      <c r="F54" s="22">
        <f t="shared" si="4"/>
        <v>6.2055741473284777E+41</v>
      </c>
      <c r="G54" s="22">
        <f t="shared" si="5"/>
        <v>1.3241129657212779E+39</v>
      </c>
      <c r="H54" s="22">
        <f t="shared" si="6"/>
        <v>5.4207137771920347E+41</v>
      </c>
      <c r="N54" s="2">
        <f t="shared" si="7"/>
        <v>412.70347647492025</v>
      </c>
      <c r="O54" s="2">
        <f t="shared" si="8"/>
        <v>409.38454025629414</v>
      </c>
      <c r="R54" s="2">
        <f t="shared" si="9"/>
        <v>407.11245704515073</v>
      </c>
      <c r="S54" s="2">
        <f t="shared" si="10"/>
        <v>403.42535234744162</v>
      </c>
    </row>
    <row r="55" spans="1:19">
      <c r="A55" s="10">
        <f t="shared" si="0"/>
        <v>4100000000</v>
      </c>
      <c r="B55" s="22">
        <f t="shared" si="1"/>
        <v>1.092852444022935E+42</v>
      </c>
      <c r="C55" s="22">
        <f t="shared" si="2"/>
        <v>2.6491281639359332E+39</v>
      </c>
      <c r="D55" s="22">
        <f t="shared" si="3"/>
        <v>1.1000943270310221E+42</v>
      </c>
      <c r="F55" s="22">
        <f t="shared" si="4"/>
        <v>5.9786754153526035E+41</v>
      </c>
      <c r="G55" s="22">
        <f t="shared" si="5"/>
        <v>1.350871836064065E+39</v>
      </c>
      <c r="H55" s="22">
        <f t="shared" si="6"/>
        <v>5.5671821848247856E+41</v>
      </c>
      <c r="N55" s="2">
        <f t="shared" si="7"/>
        <v>415.26655524154057</v>
      </c>
      <c r="O55" s="2">
        <f t="shared" si="8"/>
        <v>412.11771806905614</v>
      </c>
      <c r="R55" s="2">
        <f t="shared" si="9"/>
        <v>409.98844653252377</v>
      </c>
      <c r="S55" s="2">
        <f t="shared" si="10"/>
        <v>406.49025168586576</v>
      </c>
    </row>
    <row r="56" spans="1:19">
      <c r="A56" s="10">
        <f t="shared" si="0"/>
        <v>4200000000</v>
      </c>
      <c r="B56" s="22">
        <f t="shared" si="1"/>
        <v>1.0213722442167268E+42</v>
      </c>
      <c r="C56" s="22">
        <f t="shared" si="2"/>
        <v>2.6226368822965739E+39</v>
      </c>
      <c r="D56" s="22">
        <f t="shared" si="3"/>
        <v>1.0954391993390664E+42</v>
      </c>
      <c r="F56" s="22">
        <f t="shared" si="4"/>
        <v>5.7567001910164556E+41</v>
      </c>
      <c r="G56" s="22">
        <f t="shared" si="5"/>
        <v>1.3773631177034243E+39</v>
      </c>
      <c r="H56" s="22">
        <f t="shared" si="6"/>
        <v>5.7119077146516762E+41</v>
      </c>
      <c r="N56" s="2">
        <f t="shared" si="7"/>
        <v>417.68618703318896</v>
      </c>
      <c r="O56" s="2">
        <f t="shared" si="8"/>
        <v>414.69875599511818</v>
      </c>
      <c r="R56" s="2">
        <f t="shared" si="9"/>
        <v>412.70347647492025</v>
      </c>
      <c r="S56" s="2">
        <f t="shared" si="10"/>
        <v>409.38454025629414</v>
      </c>
    </row>
    <row r="57" spans="1:19">
      <c r="A57" s="10">
        <f t="shared" si="0"/>
        <v>4300000000</v>
      </c>
      <c r="B57" s="22">
        <f t="shared" si="1"/>
        <v>9.5456734983924338E+41</v>
      </c>
      <c r="C57" s="22">
        <f t="shared" si="2"/>
        <v>2.5964105134736081E+39</v>
      </c>
      <c r="D57" s="22">
        <f t="shared" si="3"/>
        <v>1.0904155621644968E+42</v>
      </c>
      <c r="F57" s="22">
        <f t="shared" si="4"/>
        <v>5.5398759279544796E+41</v>
      </c>
      <c r="G57" s="22">
        <f t="shared" si="5"/>
        <v>1.4035894865263902E+39</v>
      </c>
      <c r="H57" s="22">
        <f t="shared" si="6"/>
        <v>5.8548787984738692E+41</v>
      </c>
      <c r="N57" s="2">
        <f t="shared" si="7"/>
        <v>419.97040009889815</v>
      </c>
      <c r="O57" s="2">
        <f t="shared" si="8"/>
        <v>417.1361252472438</v>
      </c>
      <c r="R57" s="2">
        <f t="shared" si="9"/>
        <v>415.26655524154057</v>
      </c>
      <c r="S57" s="2">
        <f t="shared" si="10"/>
        <v>412.11771806905614</v>
      </c>
    </row>
    <row r="58" spans="1:19">
      <c r="A58" s="10">
        <f t="shared" si="0"/>
        <v>4400000000</v>
      </c>
      <c r="B58" s="22">
        <f t="shared" si="1"/>
        <v>8.92131963188308E+41</v>
      </c>
      <c r="C58" s="22">
        <f t="shared" si="2"/>
        <v>2.5704464083388719E+39</v>
      </c>
      <c r="D58" s="22">
        <f t="shared" si="3"/>
        <v>1.0850542484812383E+42</v>
      </c>
      <c r="F58" s="22">
        <f t="shared" si="4"/>
        <v>5.3283847573982302E+41</v>
      </c>
      <c r="G58" s="22">
        <f t="shared" si="5"/>
        <v>1.4295535916611263E+39</v>
      </c>
      <c r="H58" s="22">
        <f t="shared" si="6"/>
        <v>5.996088495190929E+41</v>
      </c>
      <c r="N58" s="2">
        <f t="shared" si="7"/>
        <v>422.12677337336316</v>
      </c>
      <c r="O58" s="2">
        <f t="shared" si="8"/>
        <v>419.43782521811841</v>
      </c>
      <c r="R58" s="2">
        <f t="shared" si="9"/>
        <v>417.68618703318896</v>
      </c>
      <c r="S58" s="2">
        <f t="shared" si="10"/>
        <v>414.69875599511818</v>
      </c>
    </row>
    <row r="59" spans="1:19">
      <c r="A59" s="10">
        <f t="shared" si="0"/>
        <v>4500000000</v>
      </c>
      <c r="B59" s="22">
        <f t="shared" si="1"/>
        <v>8.3378028787205028E+41</v>
      </c>
      <c r="C59" s="22">
        <f t="shared" si="2"/>
        <v>2.5447419442554833E+39</v>
      </c>
      <c r="D59" s="22">
        <f t="shared" si="3"/>
        <v>1.0793840072721484E+42</v>
      </c>
      <c r="F59" s="22">
        <f t="shared" si="4"/>
        <v>5.1223681394638972E+41</v>
      </c>
      <c r="G59" s="22">
        <f t="shared" si="5"/>
        <v>1.455258055744515E+39</v>
      </c>
      <c r="H59" s="22">
        <f t="shared" si="6"/>
        <v>6.1355340045727844E+41</v>
      </c>
      <c r="N59" s="2">
        <f t="shared" si="7"/>
        <v>424.16246162356725</v>
      </c>
      <c r="O59" s="2">
        <f t="shared" si="8"/>
        <v>421.61140976703439</v>
      </c>
      <c r="R59" s="2">
        <f t="shared" si="9"/>
        <v>419.97040009889815</v>
      </c>
      <c r="S59" s="2">
        <f t="shared" si="10"/>
        <v>417.1361252472438</v>
      </c>
    </row>
    <row r="60" spans="1:19">
      <c r="R60" s="2">
        <f t="shared" si="9"/>
        <v>422.12677337336316</v>
      </c>
      <c r="S60" s="2">
        <f t="shared" si="10"/>
        <v>419.43782521811841</v>
      </c>
    </row>
    <row r="61" spans="1:19">
      <c r="D61" s="1"/>
      <c r="R61" s="2">
        <f t="shared" si="9"/>
        <v>424.16246162356725</v>
      </c>
      <c r="S61" s="2">
        <f t="shared" si="10"/>
        <v>421.61140976703439</v>
      </c>
    </row>
  </sheetData>
  <printOptions gridLines="1" gridLinesSet="0"/>
  <pageMargins left="0.75" right="0.75" top="1" bottom="1" header="0.5" footer="0.5"/>
  <pageSetup scale="60" orientation="landscape" horizontalDpi="4294967292" verticalDpi="4294967292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K-Ar transport model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Stone</dc:creator>
  <cp:lastModifiedBy>John Stone</cp:lastModifiedBy>
  <cp:lastPrinted>2000-11-09T18:29:57Z</cp:lastPrinted>
  <dcterms:created xsi:type="dcterms:W3CDTF">1999-11-06T09:30:37Z</dcterms:created>
  <dcterms:modified xsi:type="dcterms:W3CDTF">2015-05-06T14:17:54Z</dcterms:modified>
</cp:coreProperties>
</file>