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'Sheet1'!$C$2:$M$64</definedName>
    <definedName name="_xlnm.Print_Area" localSheetId="1">'Sheet2'!$O$69:$Y$93</definedName>
  </definedNames>
  <calcPr fullCalcOnLoad="1"/>
</workbook>
</file>

<file path=xl/sharedStrings.xml><?xml version="1.0" encoding="utf-8"?>
<sst xmlns="http://schemas.openxmlformats.org/spreadsheetml/2006/main" count="333" uniqueCount="172">
  <si>
    <t>Coefficients(a,b)</t>
  </si>
  <si>
    <t>Model</t>
  </si>
  <si>
    <t xml:space="preserve"> 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</si>
  <si>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</si>
  <si>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</si>
  <si>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</si>
  <si>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</si>
  <si>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</si>
  <si>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</si>
  <si>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</si>
  <si>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</si>
  <si>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AGENOW</t>
  </si>
  <si>
    <t>LAGE</t>
  </si>
  <si>
    <t>HEALTHY_first</t>
  </si>
  <si>
    <t>vg_tdie  VG_tdie</t>
  </si>
  <si>
    <t>ABLE_first</t>
  </si>
  <si>
    <t>HABLE_first</t>
  </si>
  <si>
    <t>SHTBRTX</t>
  </si>
  <si>
    <t>DIABETX</t>
  </si>
  <si>
    <t>lnomeds</t>
  </si>
  <si>
    <t>cursmoke</t>
  </si>
  <si>
    <t>formersmoke</t>
  </si>
  <si>
    <t>YD_BACK  YD_BACK IADL</t>
  </si>
  <si>
    <t>a</t>
  </si>
  <si>
    <t>Dependent Variable: YOL_LIFE</t>
  </si>
  <si>
    <t>b</t>
  </si>
  <si>
    <t>Selecting only cases for which gend01  GENDER   =  .00  FEMALE</t>
  </si>
  <si>
    <t>AGE</t>
  </si>
  <si>
    <t>VERY GOOD</t>
  </si>
  <si>
    <t>GOOD</t>
  </si>
  <si>
    <t>FAIR</t>
  </si>
  <si>
    <t>POOR</t>
  </si>
  <si>
    <t>YES</t>
  </si>
  <si>
    <t>NO</t>
  </si>
  <si>
    <t>ESTIMATE</t>
  </si>
  <si>
    <t>add 1</t>
  </si>
  <si>
    <t>interactions * log age.</t>
  </si>
  <si>
    <t>lblocks  ln (blocks+1)</t>
  </si>
  <si>
    <t>liadl  = 'ln(yd_back+1)'</t>
  </si>
  <si>
    <t>MI_stroke</t>
  </si>
  <si>
    <t>Dependent Variable: YHL_LIFE</t>
  </si>
  <si>
    <t>Dependent Variable: YAL_LIFE</t>
  </si>
  <si>
    <t>Dependent Variable: YHABL_LIFE</t>
  </si>
  <si>
    <t>Predicted Years of:</t>
  </si>
  <si>
    <t>Life</t>
  </si>
  <si>
    <t>Healthy Life</t>
  </si>
  <si>
    <t>Able Life</t>
  </si>
  <si>
    <t>Healthy and Able</t>
  </si>
  <si>
    <t>Your Data</t>
  </si>
  <si>
    <t>Name (optional)</t>
  </si>
  <si>
    <t>Your Predictions</t>
  </si>
  <si>
    <t>Do you have difficulties with:</t>
  </si>
  <si>
    <t>(1 for yes)</t>
  </si>
  <si>
    <t>sum=</t>
  </si>
  <si>
    <t>sum</t>
  </si>
  <si>
    <t>&gt;0?</t>
  </si>
  <si>
    <t>FINAL AGE</t>
  </si>
  <si>
    <t>FAQs</t>
  </si>
  <si>
    <t>http://faculty.washington.edu/pdiehr/FAQs.doc</t>
  </si>
  <si>
    <t>FLW_BACK  FLW_BACK FEELING LIFE WORTHWHILE</t>
  </si>
  <si>
    <t>Paula</t>
  </si>
  <si>
    <t>WOMEN</t>
  </si>
  <si>
    <t>3 or 4</t>
  </si>
  <si>
    <t>nomeds</t>
  </si>
  <si>
    <t>EXCELLENT</t>
  </si>
  <si>
    <t>Currently smoke cigarettes</t>
  </si>
  <si>
    <t>blocks</t>
  </si>
  <si>
    <t>5 to 9</t>
  </si>
  <si>
    <t>10 or more</t>
  </si>
  <si>
    <t>copied</t>
  </si>
  <si>
    <t>from above</t>
  </si>
  <si>
    <t>HAVE YOU SMOKED CIGARETTES:</t>
  </si>
  <si>
    <t>Would you say, in general, your health is:</t>
  </si>
  <si>
    <t>(put a 1 in the correct category)</t>
  </si>
  <si>
    <t>FEELING about life as a whole</t>
  </si>
  <si>
    <t>Delighted</t>
  </si>
  <si>
    <t>Pleased</t>
  </si>
  <si>
    <t>Mostly Satisfied</t>
  </si>
  <si>
    <t>Mostly Dissatisfied</t>
  </si>
  <si>
    <t>Unhappy</t>
  </si>
  <si>
    <t>Terrible</t>
  </si>
  <si>
    <t>In the last week, how many city blocks (12 blocks did you walk?</t>
  </si>
  <si>
    <t>Thinking about walking you do outside your home.</t>
  </si>
  <si>
    <t>or a stroke?</t>
  </si>
  <si>
    <t>Has a doctor ever told you that you have diabetes?</t>
  </si>
  <si>
    <t>Are you troubled by shortness of breath when hurrying</t>
  </si>
  <si>
    <t>on the level or walking up a slight hill?</t>
  </si>
  <si>
    <t>getting out of a bed or chair?</t>
  </si>
  <si>
    <t>walking around your home?</t>
  </si>
  <si>
    <t>dressing yourself?</t>
  </si>
  <si>
    <t>feeding yourself?</t>
  </si>
  <si>
    <t>bathing or showering?</t>
  </si>
  <si>
    <t>gettint to toilet and using it?</t>
  </si>
  <si>
    <t>preparing your own meals?</t>
  </si>
  <si>
    <t>shopping for personal items?</t>
  </si>
  <si>
    <t>using the telephone?</t>
  </si>
  <si>
    <t>Do you have difficultieies with these because of your health?</t>
  </si>
  <si>
    <t>manage  money, such as paying bills?</t>
  </si>
  <si>
    <t>doinghousework?</t>
  </si>
  <si>
    <t>How many different prescription medicines do you take every day?</t>
  </si>
  <si>
    <t>PREDICTION INTERVALS (MAYBE)</t>
  </si>
  <si>
    <t>Model Summary(b,c)</t>
  </si>
  <si>
    <t>R</t>
  </si>
  <si>
    <t>R Square</t>
  </si>
  <si>
    <t>Adjusted R Square</t>
  </si>
  <si>
    <t>Std. Error of the Estimate</t>
  </si>
  <si>
    <t>gend01  GENDER   =  .00  FEMALE   (Selected)</t>
  </si>
  <si>
    <t>gend01  GENDER   ~= .00  FEMALE   (Unselected)</t>
  </si>
  <si>
    <t>Predictors: (Con</t>
  </si>
  <si>
    <t>Unless noted otherwise, statistics are based only on cases for which gend01  GENDER   =  .00  FEMALE  .</t>
  </si>
  <si>
    <t>c</t>
  </si>
  <si>
    <t>ANOVA(b,c)</t>
  </si>
  <si>
    <t>Sum of Squares</t>
  </si>
  <si>
    <t>df</t>
  </si>
  <si>
    <t>Mean Square</t>
  </si>
  <si>
    <t>F</t>
  </si>
  <si>
    <t>Regression</t>
  </si>
  <si>
    <t>Residual</t>
  </si>
  <si>
    <t>Total</t>
  </si>
  <si>
    <t>Residuals Statistics(a,b)</t>
  </si>
  <si>
    <t>Minimum</t>
  </si>
  <si>
    <t>Maximum</t>
  </si>
  <si>
    <t>Mean</t>
  </si>
  <si>
    <t>Std. Deviation</t>
  </si>
  <si>
    <t>N</t>
  </si>
  <si>
    <t>Predicted Value</t>
  </si>
  <si>
    <t>Std. Predicted Value</t>
  </si>
  <si>
    <t>Std. Residual</t>
  </si>
  <si>
    <t>Pooled Cases</t>
  </si>
  <si>
    <t>Descriptive Statistics(a)</t>
  </si>
  <si>
    <t>YOL_LIFE</t>
  </si>
  <si>
    <t xml:space="preserve">SD(Y)) = </t>
  </si>
  <si>
    <t>SD(Y)**2 * (1-r**2)</t>
  </si>
  <si>
    <t xml:space="preserve">VAR OF RESIDUAL = </t>
  </si>
  <si>
    <t xml:space="preserve">N = </t>
  </si>
  <si>
    <t>PROBLEMS.  LACK OF INDEPENDENCE.</t>
  </si>
  <si>
    <t>NON-NORMALITY OF RESIDUALS MAYBE</t>
  </si>
  <si>
    <t>STD ERROR OF MEAN</t>
  </si>
  <si>
    <t>s(Y')</t>
  </si>
  <si>
    <t>CAN IGNORE SEM</t>
  </si>
  <si>
    <t>PREDICTION INTERVALS</t>
  </si>
  <si>
    <t>SQRT(</t>
  </si>
  <si>
    <t>ALSO VRIANCE DEPENDS ON AGE, SMALL FOR HIGH LARGE FOR LOW.</t>
  </si>
  <si>
    <t>yrsquitg5  quit 5-9 yrs</t>
  </si>
  <si>
    <t>yrsquitg10  quit 10-14 yrs</t>
  </si>
  <si>
    <t>yrsquitg15  quit 15-19 yrs</t>
  </si>
  <si>
    <t>Quit 5-9 years ago</t>
  </si>
  <si>
    <t>Quit 10-14 years ago</t>
  </si>
  <si>
    <t>Quit 15-19 years ago</t>
  </si>
  <si>
    <t>Quit 20 or more years ago</t>
  </si>
  <si>
    <t>Never smoked cigarettes</t>
  </si>
  <si>
    <t>yrsquitg20  quit 20+ yrs</t>
  </si>
  <si>
    <t>**neversmoke is the reference category.</t>
  </si>
  <si>
    <t>Quit in last 5 years</t>
  </si>
  <si>
    <t>yrsquitlt5  quit &lt;5 yrs</t>
  </si>
  <si>
    <t>version with poisson extensions.</t>
  </si>
  <si>
    <t>Selecting only cases for which gend01  GENDER   =  0  FEMALE</t>
  </si>
  <si>
    <t>Has  a doctor ever told you that you had a hear attack (miocardial infarction)</t>
  </si>
  <si>
    <t>YOL</t>
  </si>
  <si>
    <t>coeff</t>
  </si>
  <si>
    <t>p</t>
  </si>
  <si>
    <t>YHL</t>
  </si>
  <si>
    <t>YABL</t>
  </si>
  <si>
    <t>YHABL</t>
  </si>
  <si>
    <t xml:space="preserve">COEFFICIENTS FOR </t>
  </si>
  <si>
    <t>&lt;6 BLOCKS PER WEEK</t>
  </si>
  <si>
    <t>6-11 BLOCKS</t>
  </si>
  <si>
    <t>1-1.9 MILES</t>
  </si>
  <si>
    <t>2-5.9 MILES</t>
  </si>
  <si>
    <t>6+ MILES PER WEEK.</t>
  </si>
  <si>
    <t xml:space="preserve">PREDICTIONS  FOR </t>
  </si>
  <si>
    <t>SUM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</si>
</sst>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36" fillId="7" borderId="0" xfId="0" applyFont="1" applyFill="1" applyAlignment="1">
      <alignment/>
    </xf>
    <xf numFmtId="0" fontId="0" fillId="7" borderId="0" xfId="0" applyFill="1" applyAlignment="1">
      <alignment/>
    </xf>
    <xf numFmtId="165" fontId="36" fillId="7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/>
    </xf>
    <xf numFmtId="165" fontId="36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30" fillId="0" borderId="0" xfId="53" applyFill="1" applyBorder="1" applyAlignment="1" applyProtection="1">
      <alignment/>
      <protection/>
    </xf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16" fontId="36" fillId="0" borderId="0" xfId="0" applyNumberFormat="1" applyFont="1" applyAlignment="1">
      <alignment horizontal="left"/>
    </xf>
    <xf numFmtId="0" fontId="36" fillId="0" borderId="0" xfId="0" applyFont="1" applyFill="1" applyAlignment="1">
      <alignment/>
    </xf>
    <xf numFmtId="165" fontId="36" fillId="0" borderId="0" xfId="0" applyNumberFormat="1" applyFont="1" applyFill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culty.washington.edu/pdiehr/FAQs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77"/>
  <sheetViews>
    <sheetView tabSelected="1" zoomScalePageLayoutView="0" workbookViewId="0" topLeftCell="A10">
      <selection activeCell="M36" sqref="M36"/>
    </sheetView>
  </sheetViews>
  <sheetFormatPr defaultColWidth="9.140625" defaultRowHeight="15"/>
  <cols>
    <col min="9" max="10" width="2.7109375" style="0" customWidth="1"/>
  </cols>
  <sheetData>
    <row r="1" spans="3:5" ht="15">
      <c r="C1" s="3" t="s">
        <v>170</v>
      </c>
      <c r="E1" s="3" t="s">
        <v>61</v>
      </c>
    </row>
    <row r="2" spans="3:8" ht="15">
      <c r="C2" t="s">
        <v>49</v>
      </c>
      <c r="E2" s="2" t="s">
        <v>60</v>
      </c>
      <c r="F2" s="2"/>
      <c r="H2" s="3" t="s">
        <v>48</v>
      </c>
    </row>
    <row r="4" spans="3:8" ht="15">
      <c r="C4" s="3" t="s">
        <v>27</v>
      </c>
      <c r="D4" s="3"/>
      <c r="E4" s="3"/>
      <c r="F4" s="3"/>
      <c r="H4" s="2">
        <v>72</v>
      </c>
    </row>
    <row r="5" spans="3:8" ht="15">
      <c r="C5" s="3"/>
      <c r="D5" s="3"/>
      <c r="E5" s="3"/>
      <c r="F5" s="3"/>
      <c r="H5" s="7"/>
    </row>
    <row r="6" spans="3:8" ht="15">
      <c r="C6" s="3"/>
      <c r="D6" s="3"/>
      <c r="E6" s="3" t="s">
        <v>73</v>
      </c>
      <c r="F6" s="3"/>
      <c r="H6" s="7"/>
    </row>
    <row r="7" spans="3:8" ht="15">
      <c r="C7" s="3" t="s">
        <v>72</v>
      </c>
      <c r="D7" s="3"/>
      <c r="E7" s="3"/>
      <c r="F7" s="3"/>
      <c r="H7" s="7"/>
    </row>
    <row r="8" spans="3:8" ht="15">
      <c r="C8" s="3"/>
      <c r="D8" s="3" t="s">
        <v>64</v>
      </c>
      <c r="E8" s="3"/>
      <c r="H8" s="2">
        <v>1</v>
      </c>
    </row>
    <row r="9" spans="3:8" ht="15">
      <c r="C9" s="3"/>
      <c r="D9" s="3" t="s">
        <v>28</v>
      </c>
      <c r="E9" s="3"/>
      <c r="H9" s="2">
        <v>0</v>
      </c>
    </row>
    <row r="10" spans="3:8" ht="15">
      <c r="C10" s="3"/>
      <c r="D10" s="3" t="s">
        <v>29</v>
      </c>
      <c r="E10" s="3"/>
      <c r="H10" s="2"/>
    </row>
    <row r="11" spans="3:8" ht="15">
      <c r="C11" s="3"/>
      <c r="D11" s="3" t="s">
        <v>30</v>
      </c>
      <c r="E11" s="3"/>
      <c r="H11" s="2"/>
    </row>
    <row r="12" spans="3:8" ht="15">
      <c r="C12" s="3"/>
      <c r="D12" s="3" t="s">
        <v>31</v>
      </c>
      <c r="E12" s="3"/>
      <c r="H12" s="2"/>
    </row>
    <row r="13" spans="3:8" ht="15">
      <c r="C13" s="3"/>
      <c r="D13" s="3"/>
      <c r="E13" s="3"/>
      <c r="F13" s="3"/>
      <c r="H13" s="7"/>
    </row>
    <row r="14" spans="3:14" ht="15">
      <c r="C14" s="3" t="s">
        <v>51</v>
      </c>
      <c r="D14" s="3"/>
      <c r="E14" s="3"/>
      <c r="F14" s="3" t="s">
        <v>52</v>
      </c>
      <c r="H14" s="7"/>
      <c r="K14" s="3" t="s">
        <v>50</v>
      </c>
      <c r="N14" s="3" t="s">
        <v>56</v>
      </c>
    </row>
    <row r="15" spans="4:8" ht="15">
      <c r="D15" s="3" t="s">
        <v>88</v>
      </c>
      <c r="E15" s="3"/>
      <c r="F15" s="3"/>
      <c r="H15" s="2"/>
    </row>
    <row r="16" spans="4:13" ht="15">
      <c r="D16" s="3" t="s">
        <v>87</v>
      </c>
      <c r="E16" s="3"/>
      <c r="F16" s="3"/>
      <c r="H16" s="2"/>
      <c r="K16" s="4" t="s">
        <v>43</v>
      </c>
      <c r="L16" s="4"/>
      <c r="M16" s="5"/>
    </row>
    <row r="17" spans="4:13" ht="15">
      <c r="D17" s="3" t="s">
        <v>90</v>
      </c>
      <c r="E17" s="3"/>
      <c r="F17" s="3"/>
      <c r="H17" s="2"/>
      <c r="K17" s="4"/>
      <c r="L17" s="4"/>
      <c r="M17" s="5"/>
    </row>
    <row r="18" spans="4:13" ht="15">
      <c r="D18" s="3" t="s">
        <v>89</v>
      </c>
      <c r="E18" s="3"/>
      <c r="F18" s="3"/>
      <c r="H18" s="2"/>
      <c r="K18" s="4"/>
      <c r="L18" s="4"/>
      <c r="M18" s="5"/>
    </row>
    <row r="19" spans="4:14" ht="15">
      <c r="D19" s="3" t="s">
        <v>91</v>
      </c>
      <c r="E19" s="3"/>
      <c r="F19" s="3"/>
      <c r="H19" s="2"/>
      <c r="K19" s="4" t="s">
        <v>44</v>
      </c>
      <c r="L19" s="4"/>
      <c r="M19" s="6">
        <f>Sheet2!K38</f>
        <v>18.7584119036725</v>
      </c>
      <c r="N19" s="10">
        <f>H$4+M19</f>
        <v>90.7584119036725</v>
      </c>
    </row>
    <row r="20" spans="4:14" ht="15">
      <c r="D20" s="3" t="s">
        <v>92</v>
      </c>
      <c r="E20" s="3"/>
      <c r="F20" s="3"/>
      <c r="H20" s="2"/>
      <c r="K20" s="4" t="s">
        <v>45</v>
      </c>
      <c r="L20" s="4"/>
      <c r="M20" s="6">
        <f>Sheet2!K68</f>
        <v>15.69179647370822</v>
      </c>
      <c r="N20" s="10">
        <f>H$4+M20</f>
        <v>87.69179647370822</v>
      </c>
    </row>
    <row r="21" spans="3:14" ht="15">
      <c r="C21" s="3"/>
      <c r="D21" s="3"/>
      <c r="E21" s="3"/>
      <c r="F21" s="3"/>
      <c r="H21" s="7"/>
      <c r="I21" s="7"/>
      <c r="K21" s="4" t="s">
        <v>46</v>
      </c>
      <c r="L21" s="4"/>
      <c r="M21" s="6">
        <f>Sheet2!K97</f>
        <v>15.194325488381812</v>
      </c>
      <c r="N21" s="10">
        <f>H$4+M21</f>
        <v>87.1943254883818</v>
      </c>
    </row>
    <row r="22" spans="3:14" ht="15">
      <c r="C22" s="3"/>
      <c r="D22" s="3"/>
      <c r="E22" s="3"/>
      <c r="F22" s="3"/>
      <c r="H22" s="7"/>
      <c r="K22" s="4" t="s">
        <v>47</v>
      </c>
      <c r="L22" s="4"/>
      <c r="M22" s="6">
        <f>Sheet2!K127</f>
        <v>13.254241062486733</v>
      </c>
      <c r="N22" s="10">
        <f>H$4+M22</f>
        <v>85.25424106248673</v>
      </c>
    </row>
    <row r="23" spans="3:14" ht="15">
      <c r="C23" s="3" t="s">
        <v>85</v>
      </c>
      <c r="D23" s="3"/>
      <c r="E23" s="3"/>
      <c r="F23" s="3"/>
      <c r="H23" s="7"/>
      <c r="K23" s="15"/>
      <c r="L23" s="15"/>
      <c r="M23" s="16"/>
      <c r="N23" s="10"/>
    </row>
    <row r="24" spans="3:14" ht="15">
      <c r="C24" s="3" t="s">
        <v>86</v>
      </c>
      <c r="D24" s="3"/>
      <c r="E24" s="3"/>
      <c r="F24" s="3"/>
      <c r="H24" s="7"/>
      <c r="K24" s="15"/>
      <c r="L24" s="15"/>
      <c r="M24" s="16"/>
      <c r="N24" s="10"/>
    </row>
    <row r="25" spans="3:13" ht="15">
      <c r="C25" s="3"/>
      <c r="D25" s="3" t="s">
        <v>32</v>
      </c>
      <c r="E25" s="3"/>
      <c r="H25" s="2"/>
      <c r="K25" s="8"/>
      <c r="L25" s="8"/>
      <c r="M25" s="9"/>
    </row>
    <row r="26" spans="3:13" ht="15">
      <c r="C26" s="3"/>
      <c r="D26" s="3" t="s">
        <v>33</v>
      </c>
      <c r="E26" s="3"/>
      <c r="H26" s="2">
        <v>1</v>
      </c>
      <c r="K26" s="8"/>
      <c r="L26" s="8"/>
      <c r="M26" s="9"/>
    </row>
    <row r="27" spans="3:16" ht="15">
      <c r="C27" s="3"/>
      <c r="D27" s="3"/>
      <c r="E27" s="3"/>
      <c r="F27" s="3"/>
      <c r="H27" s="7"/>
      <c r="K27" s="8" t="s">
        <v>57</v>
      </c>
      <c r="L27" s="11" t="s">
        <v>58</v>
      </c>
      <c r="M27" s="12"/>
      <c r="N27" s="12"/>
      <c r="O27" s="12"/>
      <c r="P27" s="12"/>
    </row>
    <row r="28" spans="8:16" ht="15">
      <c r="H28" s="7"/>
      <c r="K28" s="8"/>
      <c r="L28" s="11"/>
      <c r="M28" s="12"/>
      <c r="N28" s="12"/>
      <c r="O28" s="12"/>
      <c r="P28" s="12"/>
    </row>
    <row r="29" spans="3:16" ht="15">
      <c r="C29" s="3" t="s">
        <v>84</v>
      </c>
      <c r="D29" s="3"/>
      <c r="E29" s="3"/>
      <c r="F29" s="3"/>
      <c r="H29" s="7"/>
      <c r="K29" s="8"/>
      <c r="L29" s="11"/>
      <c r="M29" s="12"/>
      <c r="N29" s="12"/>
      <c r="O29" s="12"/>
      <c r="P29" s="12"/>
    </row>
    <row r="30" spans="3:8" ht="15">
      <c r="C30" s="3"/>
      <c r="D30" s="3" t="s">
        <v>32</v>
      </c>
      <c r="E30" s="3"/>
      <c r="H30" s="2"/>
    </row>
    <row r="31" spans="3:8" ht="15">
      <c r="C31" s="3"/>
      <c r="D31" s="3" t="s">
        <v>33</v>
      </c>
      <c r="E31" s="3"/>
      <c r="H31" s="2">
        <v>1</v>
      </c>
    </row>
    <row r="32" spans="3:8" ht="15">
      <c r="C32" s="3"/>
      <c r="D32" s="3"/>
      <c r="E32" s="3"/>
      <c r="H32" s="7"/>
    </row>
    <row r="33" spans="3:8" ht="15">
      <c r="C33" s="3"/>
      <c r="D33" s="3"/>
      <c r="E33" s="3"/>
      <c r="H33" s="7"/>
    </row>
    <row r="34" spans="3:8" ht="15">
      <c r="C34" s="3" t="s">
        <v>99</v>
      </c>
      <c r="D34" s="3"/>
      <c r="E34" s="3"/>
      <c r="F34" s="3"/>
      <c r="H34" s="7"/>
    </row>
    <row r="35" spans="4:8" ht="15">
      <c r="D35" s="13">
        <v>0</v>
      </c>
      <c r="H35" s="2">
        <v>1</v>
      </c>
    </row>
    <row r="36" spans="3:8" ht="15">
      <c r="C36" s="3"/>
      <c r="D36" s="13">
        <v>1</v>
      </c>
      <c r="E36" s="3"/>
      <c r="H36" s="2">
        <v>0</v>
      </c>
    </row>
    <row r="37" spans="3:8" ht="15">
      <c r="C37" s="3"/>
      <c r="D37" s="13">
        <v>2</v>
      </c>
      <c r="E37" s="3"/>
      <c r="H37" s="2">
        <v>0</v>
      </c>
    </row>
    <row r="38" spans="3:8" ht="15">
      <c r="C38" s="3"/>
      <c r="D38" s="14" t="s">
        <v>62</v>
      </c>
      <c r="E38" s="3"/>
      <c r="H38" s="2">
        <v>0</v>
      </c>
    </row>
    <row r="39" spans="3:8" ht="15">
      <c r="C39" s="3"/>
      <c r="D39" s="13" t="s">
        <v>67</v>
      </c>
      <c r="E39" s="3"/>
      <c r="H39" s="2">
        <v>0</v>
      </c>
    </row>
    <row r="40" spans="3:8" ht="15">
      <c r="C40" s="3"/>
      <c r="D40" s="13" t="s">
        <v>68</v>
      </c>
      <c r="E40" s="3"/>
      <c r="H40" s="2">
        <v>0</v>
      </c>
    </row>
    <row r="41" spans="3:8" ht="15">
      <c r="C41" s="3"/>
      <c r="D41" s="3"/>
      <c r="E41" s="3"/>
      <c r="F41" s="3"/>
      <c r="H41" s="7"/>
    </row>
    <row r="42" spans="3:8" ht="15">
      <c r="C42" s="3" t="s">
        <v>71</v>
      </c>
      <c r="D42" s="3"/>
      <c r="E42" s="3"/>
      <c r="F42" s="3"/>
      <c r="H42" s="7"/>
    </row>
    <row r="43" spans="3:8" ht="15">
      <c r="C43" s="3"/>
      <c r="D43" s="3" t="s">
        <v>65</v>
      </c>
      <c r="F43" s="3"/>
      <c r="H43" s="2">
        <v>0</v>
      </c>
    </row>
    <row r="44" spans="3:8" ht="15">
      <c r="C44" s="3"/>
      <c r="D44" s="3" t="s">
        <v>153</v>
      </c>
      <c r="F44" s="3"/>
      <c r="H44" s="2">
        <v>0</v>
      </c>
    </row>
    <row r="45" spans="3:8" ht="15">
      <c r="C45" s="3"/>
      <c r="D45" s="3" t="s">
        <v>146</v>
      </c>
      <c r="F45" s="3"/>
      <c r="H45" s="2">
        <v>0</v>
      </c>
    </row>
    <row r="46" spans="3:8" ht="15">
      <c r="C46" s="3"/>
      <c r="D46" s="3" t="s">
        <v>147</v>
      </c>
      <c r="F46" s="3"/>
      <c r="H46" s="2">
        <v>0</v>
      </c>
    </row>
    <row r="47" spans="3:8" ht="15">
      <c r="C47" s="3"/>
      <c r="D47" s="3" t="s">
        <v>148</v>
      </c>
      <c r="F47" s="3"/>
      <c r="H47" s="2">
        <v>0</v>
      </c>
    </row>
    <row r="48" spans="3:8" ht="15">
      <c r="C48" s="3"/>
      <c r="D48" s="3" t="s">
        <v>149</v>
      </c>
      <c r="E48" s="3"/>
      <c r="F48" s="3"/>
      <c r="H48" s="2">
        <v>0</v>
      </c>
    </row>
    <row r="49" spans="4:8" ht="15">
      <c r="D49" s="3" t="s">
        <v>150</v>
      </c>
      <c r="H49" s="2">
        <v>1</v>
      </c>
    </row>
    <row r="51" spans="3:7" ht="15">
      <c r="C51" s="3" t="s">
        <v>82</v>
      </c>
      <c r="D51" s="3"/>
      <c r="E51" s="3"/>
      <c r="F51" s="3"/>
      <c r="G51" s="3"/>
    </row>
    <row r="52" spans="3:8" ht="15">
      <c r="C52" s="3" t="s">
        <v>81</v>
      </c>
      <c r="D52" s="3"/>
      <c r="E52" s="3"/>
      <c r="F52" s="3"/>
      <c r="H52" s="7"/>
    </row>
    <row r="53" spans="3:8" ht="15">
      <c r="C53" s="3"/>
      <c r="D53" s="3" t="s">
        <v>165</v>
      </c>
      <c r="F53" s="3"/>
      <c r="H53" s="2">
        <v>0</v>
      </c>
    </row>
    <row r="54" spans="4:8" ht="15">
      <c r="D54" s="3" t="s">
        <v>166</v>
      </c>
      <c r="H54" s="2">
        <v>0</v>
      </c>
    </row>
    <row r="55" spans="4:8" ht="15">
      <c r="D55" s="3" t="s">
        <v>167</v>
      </c>
      <c r="H55" s="2">
        <v>0</v>
      </c>
    </row>
    <row r="56" spans="4:8" ht="15">
      <c r="D56" s="3" t="s">
        <v>168</v>
      </c>
      <c r="H56" s="2">
        <v>0</v>
      </c>
    </row>
    <row r="57" spans="4:8" ht="15">
      <c r="D57" s="3" t="s">
        <v>169</v>
      </c>
      <c r="H57" s="2">
        <v>1</v>
      </c>
    </row>
    <row r="59" spans="3:8" ht="15">
      <c r="C59" s="3" t="s">
        <v>96</v>
      </c>
      <c r="D59" s="3"/>
      <c r="E59" s="3"/>
      <c r="H59" s="7"/>
    </row>
    <row r="60" spans="3:8" ht="15">
      <c r="C60" s="3"/>
      <c r="D60" s="3" t="s">
        <v>98</v>
      </c>
      <c r="E60" s="3"/>
      <c r="H60" s="2">
        <v>0</v>
      </c>
    </row>
    <row r="61" spans="3:8" ht="15">
      <c r="C61" s="3"/>
      <c r="D61" s="3" t="s">
        <v>94</v>
      </c>
      <c r="E61" s="3"/>
      <c r="H61" s="2">
        <v>0</v>
      </c>
    </row>
    <row r="62" spans="3:8" ht="15">
      <c r="C62" s="3"/>
      <c r="D62" s="3" t="s">
        <v>93</v>
      </c>
      <c r="E62" s="3"/>
      <c r="H62" s="2">
        <v>0</v>
      </c>
    </row>
    <row r="63" spans="3:8" ht="15">
      <c r="C63" s="3"/>
      <c r="D63" s="3" t="s">
        <v>97</v>
      </c>
      <c r="E63" s="3"/>
      <c r="H63" s="2"/>
    </row>
    <row r="64" spans="3:8" ht="15">
      <c r="C64" s="3"/>
      <c r="D64" s="3" t="s">
        <v>95</v>
      </c>
      <c r="E64" s="3"/>
      <c r="H64" s="2"/>
    </row>
    <row r="65" spans="3:8" ht="15">
      <c r="C65" s="3"/>
      <c r="D65" s="3"/>
      <c r="E65" s="3"/>
      <c r="F65" s="3"/>
      <c r="H65" s="7"/>
    </row>
    <row r="66" spans="3:11" ht="15">
      <c r="C66" s="3" t="s">
        <v>157</v>
      </c>
      <c r="D66" s="3"/>
      <c r="E66" s="3"/>
      <c r="F66" s="3"/>
      <c r="G66" s="3"/>
      <c r="H66" s="3"/>
      <c r="I66" s="3"/>
      <c r="J66" s="3"/>
      <c r="K66" s="3"/>
    </row>
    <row r="67" spans="3:11" ht="15">
      <c r="C67" s="3" t="s">
        <v>83</v>
      </c>
      <c r="D67" s="3"/>
      <c r="E67" s="3"/>
      <c r="F67" s="3"/>
      <c r="G67" s="3"/>
      <c r="H67" s="3"/>
      <c r="I67" s="3"/>
      <c r="J67" s="3"/>
      <c r="K67" s="3"/>
    </row>
    <row r="68" spans="3:8" ht="15">
      <c r="C68" s="3"/>
      <c r="D68" s="3" t="s">
        <v>32</v>
      </c>
      <c r="E68" s="3"/>
      <c r="H68" s="2"/>
    </row>
    <row r="69" spans="3:8" ht="15">
      <c r="C69" s="3"/>
      <c r="D69" s="3" t="s">
        <v>33</v>
      </c>
      <c r="E69" s="3"/>
      <c r="H69" s="2">
        <v>1</v>
      </c>
    </row>
    <row r="71" spans="3:8" ht="15">
      <c r="C71" s="3" t="s">
        <v>74</v>
      </c>
      <c r="D71" s="3"/>
      <c r="E71" s="3"/>
      <c r="F71" s="3"/>
      <c r="H71" s="7"/>
    </row>
    <row r="72" spans="4:8" ht="15">
      <c r="D72" s="3" t="s">
        <v>75</v>
      </c>
      <c r="H72" s="2">
        <v>1</v>
      </c>
    </row>
    <row r="73" spans="4:8" ht="15">
      <c r="D73" s="3" t="s">
        <v>76</v>
      </c>
      <c r="H73" s="2">
        <v>0</v>
      </c>
    </row>
    <row r="74" spans="4:8" ht="15">
      <c r="D74" s="3" t="s">
        <v>77</v>
      </c>
      <c r="H74" s="2"/>
    </row>
    <row r="75" spans="3:8" ht="15">
      <c r="C75" s="3"/>
      <c r="D75" s="3" t="s">
        <v>78</v>
      </c>
      <c r="E75" s="3"/>
      <c r="F75" s="3"/>
      <c r="H75" s="2"/>
    </row>
    <row r="76" spans="4:8" ht="15">
      <c r="D76" s="3" t="s">
        <v>79</v>
      </c>
      <c r="H76" s="2"/>
    </row>
    <row r="77" spans="4:8" ht="15">
      <c r="D77" s="3" t="s">
        <v>80</v>
      </c>
      <c r="H77" s="2"/>
    </row>
  </sheetData>
  <sheetProtection/>
  <hyperlinks>
    <hyperlink ref="L27" r:id="rId1" display="http://faculty.washington.edu/pdiehr/FAQs.doc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27"/>
  <sheetViews>
    <sheetView zoomScale="85" zoomScaleNormal="85" zoomScalePageLayoutView="0" workbookViewId="0" topLeftCell="A1">
      <selection activeCell="T25" sqref="T25"/>
    </sheetView>
  </sheetViews>
  <sheetFormatPr defaultColWidth="9.140625" defaultRowHeight="15"/>
  <cols>
    <col min="2" max="2" width="40.421875" style="0" customWidth="1"/>
    <col min="3" max="3" width="8.7109375" style="0" customWidth="1"/>
    <col min="4" max="13" width="5.7109375" style="0" customWidth="1"/>
    <col min="15" max="15" width="15.7109375" style="0" customWidth="1"/>
    <col min="19" max="19" width="8.7109375" style="0" customWidth="1"/>
    <col min="20" max="20" width="12.7109375" style="0" customWidth="1"/>
    <col min="22" max="22" width="12.7109375" style="0" customWidth="1"/>
    <col min="24" max="24" width="12.7109375" style="0" customWidth="1"/>
  </cols>
  <sheetData>
    <row r="2" spans="2:3" ht="15">
      <c r="B2" t="str">
        <f>Sheet1!E1</f>
        <v>WOMEN</v>
      </c>
      <c r="C2" t="s">
        <v>155</v>
      </c>
    </row>
    <row r="8" ht="15">
      <c r="A8" t="s">
        <v>61</v>
      </c>
    </row>
    <row r="9" ht="15">
      <c r="I9" t="str">
        <f>B33</f>
        <v>Dependent Variable: YOL_LIFE</v>
      </c>
    </row>
    <row r="10" spans="1:9" ht="15">
      <c r="A10" t="s">
        <v>0</v>
      </c>
      <c r="I10" t="str">
        <f>B36</f>
        <v>**neversmoke is the reference category.</v>
      </c>
    </row>
    <row r="11" spans="1:9" ht="15">
      <c r="A11" t="s">
        <v>1</v>
      </c>
      <c r="B11" t="s">
        <v>2</v>
      </c>
      <c r="C11" t="s">
        <v>3</v>
      </c>
      <c r="E11" t="s">
        <v>4</v>
      </c>
      <c r="F11" t="s">
        <v>5</v>
      </c>
      <c r="G11" t="s">
        <v>6</v>
      </c>
      <c r="I11">
        <f>B37</f>
        <v>0</v>
      </c>
    </row>
    <row r="12" spans="3:5" ht="15">
      <c r="C12" t="s">
        <v>7</v>
      </c>
      <c r="D12" t="s">
        <v>8</v>
      </c>
      <c r="E12" t="s">
        <v>9</v>
      </c>
    </row>
    <row r="13" spans="1:11" ht="15">
      <c r="A13">
        <v>1</v>
      </c>
      <c r="B13" t="s">
        <v>10</v>
      </c>
      <c r="C13" s="1">
        <v>357.8182895634648</v>
      </c>
      <c r="D13">
        <v>53.83579361539324</v>
      </c>
      <c r="F13">
        <v>6.646475616571091</v>
      </c>
      <c r="G13">
        <v>3.132696440637304E-11</v>
      </c>
      <c r="I13">
        <v>1</v>
      </c>
      <c r="K13">
        <f>C13*I13</f>
        <v>357.8182895634648</v>
      </c>
    </row>
    <row r="14" spans="2:11" ht="15">
      <c r="B14" t="s">
        <v>11</v>
      </c>
      <c r="C14" s="1">
        <v>0.6508554608362563</v>
      </c>
      <c r="D14">
        <v>0.21417941255048908</v>
      </c>
      <c r="E14">
        <v>0.48989212460201104</v>
      </c>
      <c r="F14">
        <v>3.0388329722532434</v>
      </c>
      <c r="G14">
        <v>0.002380106861901675</v>
      </c>
      <c r="I14">
        <f>Sheet1!H4</f>
        <v>72</v>
      </c>
      <c r="K14">
        <f aca="true" t="shared" si="0" ref="K14:K32">C14*I14</f>
        <v>46.861593180210456</v>
      </c>
    </row>
    <row r="15" spans="2:11" ht="15">
      <c r="B15" t="s">
        <v>12</v>
      </c>
      <c r="C15" s="1">
        <v>-91.57947311646082</v>
      </c>
      <c r="D15">
        <v>16.194285601296503</v>
      </c>
      <c r="E15">
        <v>-0.9104196827311197</v>
      </c>
      <c r="F15">
        <v>-5.6550486616790945</v>
      </c>
      <c r="G15">
        <v>1.593825293229305E-08</v>
      </c>
      <c r="I15">
        <f>LN(I14)</f>
        <v>4.276666119016055</v>
      </c>
      <c r="K15">
        <f t="shared" si="0"/>
        <v>-391.65482987450963</v>
      </c>
    </row>
    <row r="16" spans="2:11" ht="15">
      <c r="B16" t="s">
        <v>13</v>
      </c>
      <c r="C16" s="1">
        <v>-1.0703283514348185</v>
      </c>
      <c r="D16">
        <v>0.4915803667505464</v>
      </c>
      <c r="E16">
        <v>-0.06251586738409091</v>
      </c>
      <c r="F16">
        <v>-2.1773211947212676</v>
      </c>
      <c r="G16">
        <v>0.029476146998331808</v>
      </c>
      <c r="I16">
        <f>Sheet1!H8+Sheet1!H9+Sheet1!H10</f>
        <v>1</v>
      </c>
      <c r="K16">
        <f t="shared" si="0"/>
        <v>-1.0703283514348185</v>
      </c>
    </row>
    <row r="17" spans="2:11" ht="15">
      <c r="B17" t="s">
        <v>14</v>
      </c>
      <c r="C17" s="1">
        <v>0.05179801258189799</v>
      </c>
      <c r="D17">
        <v>0.00754949548662994</v>
      </c>
      <c r="E17">
        <v>0.1707663012176634</v>
      </c>
      <c r="F17">
        <v>6.861122398659832</v>
      </c>
      <c r="G17">
        <v>7.170109742283528E-12</v>
      </c>
      <c r="I17">
        <f>Sheet1!H8*95+Sheet1!H9*90+Sheet1!H10*80+Sheet1!H11*30+Sheet1!H12*15</f>
        <v>95</v>
      </c>
      <c r="K17">
        <f t="shared" si="0"/>
        <v>4.920811195280309</v>
      </c>
    </row>
    <row r="18" spans="2:14" ht="15">
      <c r="B18" t="s">
        <v>15</v>
      </c>
      <c r="C18" s="1">
        <v>0.26947540457417396</v>
      </c>
      <c r="D18">
        <v>0.26386911332520674</v>
      </c>
      <c r="E18">
        <v>0.012394684250938566</v>
      </c>
      <c r="F18">
        <v>1.0212464853438823</v>
      </c>
      <c r="G18">
        <v>0.3071583870673955</v>
      </c>
      <c r="I18" t="b">
        <f>N18=0</f>
        <v>1</v>
      </c>
      <c r="K18">
        <f t="shared" si="0"/>
        <v>0.26947540457417396</v>
      </c>
      <c r="M18" t="s">
        <v>53</v>
      </c>
      <c r="N18">
        <f>SUM(Sheet1!H15:H20)</f>
        <v>0</v>
      </c>
    </row>
    <row r="19" spans="2:11" ht="15">
      <c r="B19" t="s">
        <v>16</v>
      </c>
      <c r="C19" s="1">
        <v>-0.050950155820250094</v>
      </c>
      <c r="D19">
        <v>0.34025735402889484</v>
      </c>
      <c r="E19">
        <v>-0.0031868838713613647</v>
      </c>
      <c r="F19">
        <v>-0.14974005768564044</v>
      </c>
      <c r="G19">
        <v>0.8809722348769641</v>
      </c>
      <c r="I19">
        <f>I16*I18</f>
        <v>1</v>
      </c>
      <c r="K19">
        <f t="shared" si="0"/>
        <v>-0.050950155820250094</v>
      </c>
    </row>
    <row r="20" spans="2:11" ht="15">
      <c r="B20" t="s">
        <v>17</v>
      </c>
      <c r="C20" s="1">
        <v>-0.5904342147190349</v>
      </c>
      <c r="D20">
        <v>0.11759143805608034</v>
      </c>
      <c r="E20">
        <v>-0.039846385969760416</v>
      </c>
      <c r="F20">
        <v>-5.021064666608226</v>
      </c>
      <c r="G20">
        <v>5.212823848679396E-07</v>
      </c>
      <c r="I20">
        <f>1-Sheet1!H26</f>
        <v>0</v>
      </c>
      <c r="K20">
        <f t="shared" si="0"/>
        <v>0</v>
      </c>
    </row>
    <row r="21" spans="2:11" ht="15">
      <c r="B21" t="s">
        <v>18</v>
      </c>
      <c r="C21" s="1">
        <v>-1.9934956610887637</v>
      </c>
      <c r="D21">
        <v>0.18477261698684477</v>
      </c>
      <c r="E21">
        <v>-0.08358406047378544</v>
      </c>
      <c r="F21">
        <v>-10.788912846489014</v>
      </c>
      <c r="G21">
        <v>5.174568257779195E-27</v>
      </c>
      <c r="I21">
        <f>Sheet1!H30</f>
        <v>0</v>
      </c>
      <c r="K21">
        <f t="shared" si="0"/>
        <v>0</v>
      </c>
    </row>
    <row r="22" spans="2:15" ht="15">
      <c r="B22" t="s">
        <v>19</v>
      </c>
      <c r="C22" s="1">
        <v>-0.606422590221228</v>
      </c>
      <c r="D22">
        <v>0.09090516810963281</v>
      </c>
      <c r="E22">
        <v>-0.0559231445575451</v>
      </c>
      <c r="F22">
        <v>-6.670936348633936</v>
      </c>
      <c r="G22">
        <v>2.6541122482934393E-11</v>
      </c>
      <c r="I22">
        <f>LN(O22+1)</f>
        <v>0</v>
      </c>
      <c r="K22">
        <f t="shared" si="0"/>
        <v>0</v>
      </c>
      <c r="M22" t="s">
        <v>35</v>
      </c>
      <c r="N22" t="s">
        <v>63</v>
      </c>
      <c r="O22">
        <f>Sheet1!H35*0+Sheet1!H36*1+Sheet1!H37*2+Sheet1!H38*3.4+Sheet1!H39*6.1+Sheet1!H40*11.4</f>
        <v>0</v>
      </c>
    </row>
    <row r="23" spans="2:11" ht="15">
      <c r="B23" s="3" t="s">
        <v>20</v>
      </c>
      <c r="C23" s="1">
        <v>-3.4792061363169524</v>
      </c>
      <c r="D23">
        <v>0.17589055845139792</v>
      </c>
      <c r="E23">
        <v>-0.15420634500223854</v>
      </c>
      <c r="F23">
        <v>-19.78051674262167</v>
      </c>
      <c r="G23">
        <v>1.0292474687675994E-85</v>
      </c>
      <c r="I23" s="3">
        <f>Sheet1!H43</f>
        <v>0</v>
      </c>
      <c r="K23">
        <f t="shared" si="0"/>
        <v>0</v>
      </c>
    </row>
    <row r="24" spans="2:11" ht="15">
      <c r="B24" s="3" t="s">
        <v>154</v>
      </c>
      <c r="C24" s="1">
        <v>-2.2224440531694283</v>
      </c>
      <c r="D24">
        <v>0.342429699342381</v>
      </c>
      <c r="E24">
        <v>-0.048993328206126854</v>
      </c>
      <c r="F24">
        <v>-6.490219912109026</v>
      </c>
      <c r="G24">
        <v>8.910653906564875E-11</v>
      </c>
      <c r="I24" s="3">
        <f>Sheet1!H44</f>
        <v>0</v>
      </c>
      <c r="K24">
        <f t="shared" si="0"/>
        <v>0</v>
      </c>
    </row>
    <row r="25" spans="2:11" ht="15">
      <c r="B25" s="3" t="s">
        <v>143</v>
      </c>
      <c r="C25" s="1">
        <v>-1.9690471069355182</v>
      </c>
      <c r="D25">
        <v>0.27860949394369394</v>
      </c>
      <c r="E25">
        <v>-0.05359434670236615</v>
      </c>
      <c r="F25">
        <v>-7.067408504512255</v>
      </c>
      <c r="G25">
        <v>1.6664881229556952E-12</v>
      </c>
      <c r="I25" s="3">
        <f>Sheet1!H45</f>
        <v>0</v>
      </c>
      <c r="K25">
        <f t="shared" si="0"/>
        <v>0</v>
      </c>
    </row>
    <row r="26" spans="2:11" ht="15">
      <c r="B26" s="3" t="s">
        <v>144</v>
      </c>
      <c r="C26" s="1">
        <v>-1.6685523438623957</v>
      </c>
      <c r="D26">
        <v>0.28433994359604914</v>
      </c>
      <c r="E26">
        <v>-0.04456121172566471</v>
      </c>
      <c r="F26">
        <v>-5.868160212596948</v>
      </c>
      <c r="G26">
        <v>4.523696007060745E-09</v>
      </c>
      <c r="I26" s="3">
        <f>Sheet1!H46</f>
        <v>0</v>
      </c>
      <c r="K26">
        <f t="shared" si="0"/>
        <v>0</v>
      </c>
    </row>
    <row r="27" spans="2:11" ht="15">
      <c r="B27" s="3" t="s">
        <v>145</v>
      </c>
      <c r="C27" s="1">
        <v>-1.5962131812083968</v>
      </c>
      <c r="D27">
        <v>0.3031609282562026</v>
      </c>
      <c r="E27">
        <v>-0.039919335569844186</v>
      </c>
      <c r="F27">
        <v>-5.265233849196524</v>
      </c>
      <c r="G27">
        <v>1.4244418627426288E-07</v>
      </c>
      <c r="I27" s="3">
        <f>Sheet1!H47</f>
        <v>0</v>
      </c>
      <c r="K27">
        <f t="shared" si="0"/>
        <v>0</v>
      </c>
    </row>
    <row r="28" spans="2:11" ht="15">
      <c r="B28" s="3" t="s">
        <v>151</v>
      </c>
      <c r="C28" s="1">
        <v>-0.7550330409888089</v>
      </c>
      <c r="D28">
        <v>0.15452829721451766</v>
      </c>
      <c r="E28">
        <v>-0.03784354292820778</v>
      </c>
      <c r="F28">
        <v>-4.886050351934344</v>
      </c>
      <c r="G28">
        <v>1.0421617181166837E-06</v>
      </c>
      <c r="I28" s="3">
        <f>Sheet1!H48</f>
        <v>0</v>
      </c>
      <c r="K28">
        <f t="shared" si="0"/>
        <v>0</v>
      </c>
    </row>
    <row r="29" spans="2:15" ht="15">
      <c r="B29" t="s">
        <v>37</v>
      </c>
      <c r="C29" s="1">
        <v>0.38076513579550897</v>
      </c>
      <c r="D29">
        <v>0.04304877002938534</v>
      </c>
      <c r="E29">
        <v>0.07416482042884506</v>
      </c>
      <c r="F29">
        <v>8.844971308950209</v>
      </c>
      <c r="G29">
        <v>1.043642801234016E-18</v>
      </c>
      <c r="I29">
        <f>O29</f>
        <v>4.83</v>
      </c>
      <c r="K29">
        <f t="shared" si="0"/>
        <v>1.8390956058923082</v>
      </c>
      <c r="N29" t="s">
        <v>66</v>
      </c>
      <c r="O29">
        <f>Sheet1!H53*0.88+Sheet1!H54*2.2+Sheet1!H55*2.76+Sheet1!H56*3.65+Sheet1!H57*4.83</f>
        <v>4.83</v>
      </c>
    </row>
    <row r="30" spans="2:14" ht="15">
      <c r="B30" t="s">
        <v>38</v>
      </c>
      <c r="C30" s="1">
        <v>-1.0259970436168298</v>
      </c>
      <c r="D30">
        <v>0.1591023446317723</v>
      </c>
      <c r="E30">
        <v>-0.06273563068171964</v>
      </c>
      <c r="F30">
        <v>-6.44866074093003</v>
      </c>
      <c r="G30">
        <v>1.1720013139751738E-10</v>
      </c>
      <c r="I30">
        <f>LN(N30+1)</f>
        <v>0</v>
      </c>
      <c r="K30">
        <f t="shared" si="0"/>
        <v>0</v>
      </c>
      <c r="M30" t="s">
        <v>171</v>
      </c>
      <c r="N30">
        <f>SUM(Sheet1!H60:H64)</f>
        <v>0</v>
      </c>
    </row>
    <row r="31" spans="2:14" ht="15">
      <c r="B31" t="s">
        <v>59</v>
      </c>
      <c r="C31" s="1">
        <v>-0.17474466398484217</v>
      </c>
      <c r="D31">
        <v>0.06407464337484363</v>
      </c>
      <c r="E31">
        <v>-0.021596413032360776</v>
      </c>
      <c r="F31">
        <v>-2.727204628554339</v>
      </c>
      <c r="G31">
        <v>0.006396681933112453</v>
      </c>
      <c r="I31">
        <f>N31</f>
        <v>1</v>
      </c>
      <c r="K31">
        <f t="shared" si="0"/>
        <v>-0.17474466398484217</v>
      </c>
      <c r="M31" t="s">
        <v>54</v>
      </c>
      <c r="N31">
        <f>1*Sheet1!H72+2*Sheet1!H73+3*Sheet1!H74+4*Sheet1!H75+5*Sheet1!H76+6*Sheet1!H77</f>
        <v>1</v>
      </c>
    </row>
    <row r="32" spans="2:11" ht="15">
      <c r="B32" t="s">
        <v>39</v>
      </c>
      <c r="C32" s="1">
        <v>-2.1392014992220805</v>
      </c>
      <c r="D32">
        <v>0.17505350467308975</v>
      </c>
      <c r="E32">
        <v>-0.09527830095352553</v>
      </c>
      <c r="F32">
        <v>-12.22027232883462</v>
      </c>
      <c r="G32">
        <v>3.875492955326829E-34</v>
      </c>
      <c r="I32">
        <f>Sheet1!H68</f>
        <v>0</v>
      </c>
      <c r="K32">
        <f t="shared" si="0"/>
        <v>0</v>
      </c>
    </row>
    <row r="33" spans="1:13" ht="15">
      <c r="A33" t="s">
        <v>23</v>
      </c>
      <c r="B33" t="s">
        <v>24</v>
      </c>
      <c r="C33" s="1"/>
      <c r="M33" t="s">
        <v>36</v>
      </c>
    </row>
    <row r="34" spans="1:3" ht="15">
      <c r="A34" t="s">
        <v>25</v>
      </c>
      <c r="B34" t="s">
        <v>156</v>
      </c>
      <c r="C34" s="1"/>
    </row>
    <row r="35" ht="15">
      <c r="C35" s="1"/>
    </row>
    <row r="36" ht="15">
      <c r="B36" t="s">
        <v>152</v>
      </c>
    </row>
    <row r="37" spans="7:13" ht="15">
      <c r="G37" t="str">
        <f>B63</f>
        <v>Dependent Variable: YHL_LIFE</v>
      </c>
      <c r="M37" t="s">
        <v>55</v>
      </c>
    </row>
    <row r="38" spans="7:13" ht="15">
      <c r="G38" t="s">
        <v>34</v>
      </c>
      <c r="K38" s="2">
        <f>L38*M38</f>
        <v>18.7584119036725</v>
      </c>
      <c r="L38">
        <f>SUM(K13:K35)</f>
        <v>18.7584119036725</v>
      </c>
      <c r="M38" t="b">
        <f>L38&gt;0</f>
        <v>1</v>
      </c>
    </row>
    <row r="40" spans="1:9" ht="15">
      <c r="A40" t="s">
        <v>0</v>
      </c>
      <c r="I40" t="s">
        <v>69</v>
      </c>
    </row>
    <row r="41" spans="1:9" ht="15">
      <c r="A41" t="s">
        <v>1</v>
      </c>
      <c r="B41" t="s">
        <v>2</v>
      </c>
      <c r="C41" t="s">
        <v>3</v>
      </c>
      <c r="E41" t="s">
        <v>4</v>
      </c>
      <c r="F41" t="s">
        <v>5</v>
      </c>
      <c r="G41" t="s">
        <v>6</v>
      </c>
      <c r="I41" t="s">
        <v>70</v>
      </c>
    </row>
    <row r="42" spans="3:5" ht="15">
      <c r="C42" t="s">
        <v>7</v>
      </c>
      <c r="D42" t="s">
        <v>8</v>
      </c>
      <c r="E42" t="s">
        <v>9</v>
      </c>
    </row>
    <row r="43" spans="1:11" ht="15">
      <c r="A43">
        <v>1</v>
      </c>
      <c r="B43" t="s">
        <v>10</v>
      </c>
      <c r="C43" s="1">
        <v>523.6097016937912</v>
      </c>
      <c r="D43">
        <v>50.778491920857</v>
      </c>
      <c r="F43">
        <v>10.311643412133735</v>
      </c>
      <c r="G43">
        <v>7.935751318125885E-25</v>
      </c>
      <c r="I43">
        <f aca="true" t="shared" si="1" ref="I43:I54">I13</f>
        <v>1</v>
      </c>
      <c r="K43">
        <f>C43*I43</f>
        <v>523.6097016937912</v>
      </c>
    </row>
    <row r="44" spans="2:11" ht="15">
      <c r="B44" t="s">
        <v>11</v>
      </c>
      <c r="C44" s="1">
        <v>1.5232323527050597</v>
      </c>
      <c r="D44">
        <v>0.20201629509737967</v>
      </c>
      <c r="E44">
        <v>1.1608944624911113</v>
      </c>
      <c r="F44">
        <v>7.540145966793435</v>
      </c>
      <c r="G44">
        <v>5.0343285861922456E-14</v>
      </c>
      <c r="I44">
        <f t="shared" si="1"/>
        <v>72</v>
      </c>
      <c r="K44">
        <f aca="true" t="shared" si="2" ref="K44:K62">C44*I44</f>
        <v>109.6727293947643</v>
      </c>
    </row>
    <row r="45" spans="2:11" ht="15">
      <c r="B45" t="s">
        <v>12</v>
      </c>
      <c r="C45" s="1">
        <v>-146.7026731094279</v>
      </c>
      <c r="D45">
        <v>15.274622056177128</v>
      </c>
      <c r="E45">
        <v>-1.4766997606450385</v>
      </c>
      <c r="F45">
        <v>-9.604340622627758</v>
      </c>
      <c r="G45">
        <v>9.187973877471301E-22</v>
      </c>
      <c r="I45">
        <f t="shared" si="1"/>
        <v>4.276666119016055</v>
      </c>
      <c r="K45">
        <f t="shared" si="2"/>
        <v>-627.3983516561781</v>
      </c>
    </row>
    <row r="46" spans="2:11" ht="15">
      <c r="B46" t="s">
        <v>13</v>
      </c>
      <c r="C46" s="1">
        <v>-3.2253666305740265</v>
      </c>
      <c r="D46">
        <v>0.46366381927649813</v>
      </c>
      <c r="E46">
        <v>-0.19074932055639177</v>
      </c>
      <c r="F46">
        <v>-6.956261188563072</v>
      </c>
      <c r="G46">
        <v>3.6768800232858225E-12</v>
      </c>
      <c r="I46">
        <f t="shared" si="1"/>
        <v>1</v>
      </c>
      <c r="K46">
        <f t="shared" si="2"/>
        <v>-3.2253666305740265</v>
      </c>
    </row>
    <row r="47" spans="2:11" ht="15">
      <c r="B47" t="s">
        <v>14</v>
      </c>
      <c r="C47" s="1">
        <v>0.11125702839134141</v>
      </c>
      <c r="D47">
        <v>0.007120764269086082</v>
      </c>
      <c r="E47">
        <v>0.37138743845114924</v>
      </c>
      <c r="F47">
        <v>15.624310001996562</v>
      </c>
      <c r="G47">
        <v>1.722634592442025E-54</v>
      </c>
      <c r="I47">
        <f t="shared" si="1"/>
        <v>95</v>
      </c>
      <c r="K47">
        <f t="shared" si="2"/>
        <v>10.569417697177434</v>
      </c>
    </row>
    <row r="48" spans="2:11" ht="15">
      <c r="B48" t="s">
        <v>15</v>
      </c>
      <c r="C48" s="1">
        <v>-0.7092206659994407</v>
      </c>
      <c r="D48">
        <v>0.2488841482466152</v>
      </c>
      <c r="E48">
        <v>-0.03302998653178769</v>
      </c>
      <c r="F48">
        <v>-2.849601595746008</v>
      </c>
      <c r="G48">
        <v>0.004384901871191202</v>
      </c>
      <c r="I48" t="b">
        <f t="shared" si="1"/>
        <v>1</v>
      </c>
      <c r="K48">
        <f t="shared" si="2"/>
        <v>-0.7092206659994407</v>
      </c>
    </row>
    <row r="49" spans="2:11" ht="15">
      <c r="B49" t="s">
        <v>16</v>
      </c>
      <c r="C49" s="1">
        <v>1.8638358979957546</v>
      </c>
      <c r="D49">
        <v>0.3209343476201343</v>
      </c>
      <c r="E49">
        <v>0.11804268332358522</v>
      </c>
      <c r="F49">
        <v>5.80753014383439</v>
      </c>
      <c r="G49">
        <v>6.5018753473234975E-09</v>
      </c>
      <c r="I49">
        <f t="shared" si="1"/>
        <v>1</v>
      </c>
      <c r="K49">
        <f t="shared" si="2"/>
        <v>1.8638358979957546</v>
      </c>
    </row>
    <row r="50" spans="2:11" ht="15">
      <c r="B50" t="s">
        <v>17</v>
      </c>
      <c r="C50" s="1">
        <v>-1.172551825866926</v>
      </c>
      <c r="D50">
        <v>0.11091349242384559</v>
      </c>
      <c r="E50">
        <v>-0.08012354349499852</v>
      </c>
      <c r="F50">
        <v>-10.571769044888862</v>
      </c>
      <c r="G50">
        <v>5.249671534824563E-26</v>
      </c>
      <c r="I50">
        <f t="shared" si="1"/>
        <v>0</v>
      </c>
      <c r="K50">
        <f t="shared" si="2"/>
        <v>0</v>
      </c>
    </row>
    <row r="51" spans="2:11" ht="15">
      <c r="B51" t="s">
        <v>18</v>
      </c>
      <c r="C51" s="1">
        <v>-1.9226672994564393</v>
      </c>
      <c r="D51">
        <v>0.1742794934145705</v>
      </c>
      <c r="E51">
        <v>-0.0816249615546956</v>
      </c>
      <c r="F51">
        <v>-11.032091394039456</v>
      </c>
      <c r="G51">
        <v>3.660697107697603E-28</v>
      </c>
      <c r="I51">
        <f t="shared" si="1"/>
        <v>0</v>
      </c>
      <c r="K51">
        <f t="shared" si="2"/>
        <v>0</v>
      </c>
    </row>
    <row r="52" spans="2:11" ht="15">
      <c r="B52" t="s">
        <v>19</v>
      </c>
      <c r="C52" s="1">
        <v>-0.8340918957120701</v>
      </c>
      <c r="D52">
        <v>0.08574271937730438</v>
      </c>
      <c r="E52">
        <v>-0.07788266315912745</v>
      </c>
      <c r="F52">
        <v>-9.727845136818107</v>
      </c>
      <c r="G52">
        <v>2.775833242504468E-22</v>
      </c>
      <c r="I52">
        <f t="shared" si="1"/>
        <v>0</v>
      </c>
      <c r="K52">
        <f t="shared" si="2"/>
        <v>0</v>
      </c>
    </row>
    <row r="53" spans="2:11" ht="15">
      <c r="B53" t="s">
        <v>20</v>
      </c>
      <c r="C53" s="1">
        <v>-3.140532026386608</v>
      </c>
      <c r="D53">
        <v>0.16590184153476598</v>
      </c>
      <c r="E53">
        <v>-0.14094055878775502</v>
      </c>
      <c r="F53">
        <v>-18.93006127800267</v>
      </c>
      <c r="G53">
        <v>9.161329431377566E-79</v>
      </c>
      <c r="I53">
        <f t="shared" si="1"/>
        <v>0</v>
      </c>
      <c r="K53">
        <f t="shared" si="2"/>
        <v>0</v>
      </c>
    </row>
    <row r="54" spans="2:11" ht="15">
      <c r="B54" t="s">
        <v>154</v>
      </c>
      <c r="C54" s="1">
        <v>-2.3378885041283333</v>
      </c>
      <c r="D54">
        <v>0.3229833267758651</v>
      </c>
      <c r="E54">
        <v>-0.052184386330928194</v>
      </c>
      <c r="F54">
        <v>-7.2384185507839405</v>
      </c>
      <c r="G54">
        <v>4.81799044416033E-13</v>
      </c>
      <c r="I54">
        <f t="shared" si="1"/>
        <v>0</v>
      </c>
      <c r="K54">
        <f t="shared" si="2"/>
        <v>0</v>
      </c>
    </row>
    <row r="55" spans="2:11" ht="15">
      <c r="B55" t="s">
        <v>143</v>
      </c>
      <c r="C55" s="1">
        <v>-1.6299632483297657</v>
      </c>
      <c r="D55">
        <v>0.2627874316920773</v>
      </c>
      <c r="E55">
        <v>-0.04492120181844006</v>
      </c>
      <c r="F55">
        <v>-6.202592102044228</v>
      </c>
      <c r="G55">
        <v>5.73782886138315E-10</v>
      </c>
      <c r="I55">
        <f aca="true" t="shared" si="3" ref="I55:I62">I25</f>
        <v>0</v>
      </c>
      <c r="K55">
        <f>C55*I55</f>
        <v>0</v>
      </c>
    </row>
    <row r="56" spans="2:11" ht="15">
      <c r="B56" t="s">
        <v>144</v>
      </c>
      <c r="C56" s="1">
        <v>-1.563001316696277</v>
      </c>
      <c r="D56">
        <v>0.2681924526239466</v>
      </c>
      <c r="E56">
        <v>-0.042265613737475054</v>
      </c>
      <c r="F56">
        <v>-5.827909403878275</v>
      </c>
      <c r="G56">
        <v>5.757791186039758E-09</v>
      </c>
      <c r="I56">
        <f t="shared" si="3"/>
        <v>0</v>
      </c>
      <c r="K56">
        <f>C56*I56</f>
        <v>0</v>
      </c>
    </row>
    <row r="57" spans="2:11" ht="15">
      <c r="B57" t="s">
        <v>145</v>
      </c>
      <c r="C57" s="1">
        <v>-1.227750005046144</v>
      </c>
      <c r="D57">
        <v>0.2859446051107433</v>
      </c>
      <c r="E57">
        <v>-0.03108944973340937</v>
      </c>
      <c r="F57">
        <v>-4.2936638184541005</v>
      </c>
      <c r="G57">
        <v>1.771379023000994E-05</v>
      </c>
      <c r="I57">
        <f t="shared" si="3"/>
        <v>0</v>
      </c>
      <c r="K57">
        <f>C57*I57</f>
        <v>0</v>
      </c>
    </row>
    <row r="58" spans="2:11" ht="15">
      <c r="B58" t="s">
        <v>151</v>
      </c>
      <c r="C58" s="1">
        <v>-0.40611628180106973</v>
      </c>
      <c r="D58">
        <v>0.1457527300091211</v>
      </c>
      <c r="E58">
        <v>-0.020610423325653417</v>
      </c>
      <c r="F58">
        <v>-2.7863373933075235</v>
      </c>
      <c r="G58">
        <v>0.00533915668713668</v>
      </c>
      <c r="I58">
        <f t="shared" si="3"/>
        <v>0</v>
      </c>
      <c r="K58">
        <f>C58*I58</f>
        <v>0</v>
      </c>
    </row>
    <row r="59" spans="2:11" ht="15">
      <c r="B59" t="s">
        <v>37</v>
      </c>
      <c r="C59" s="1">
        <v>0.35111498861907253</v>
      </c>
      <c r="D59">
        <v>0.04060405678713625</v>
      </c>
      <c r="E59">
        <v>0.06924697753652957</v>
      </c>
      <c r="F59">
        <v>8.647288384502238</v>
      </c>
      <c r="G59">
        <v>5.945067088817427E-18</v>
      </c>
      <c r="I59">
        <f t="shared" si="3"/>
        <v>4.83</v>
      </c>
      <c r="K59">
        <f t="shared" si="2"/>
        <v>1.6958853950301203</v>
      </c>
    </row>
    <row r="60" spans="2:11" ht="15">
      <c r="B60" t="s">
        <v>38</v>
      </c>
      <c r="C60" s="1">
        <v>-0.9352322890318637</v>
      </c>
      <c r="D60">
        <v>0.15006702007944095</v>
      </c>
      <c r="E60">
        <v>-0.05790263540602109</v>
      </c>
      <c r="F60">
        <v>-6.232097422450183</v>
      </c>
      <c r="G60">
        <v>4.757475208516218E-10</v>
      </c>
      <c r="I60">
        <f t="shared" si="3"/>
        <v>0</v>
      </c>
      <c r="K60">
        <f t="shared" si="2"/>
        <v>0</v>
      </c>
    </row>
    <row r="61" spans="2:11" ht="15">
      <c r="B61" t="s">
        <v>59</v>
      </c>
      <c r="C61" s="1">
        <v>-0.38683465229908237</v>
      </c>
      <c r="D61">
        <v>0.06043588368336019</v>
      </c>
      <c r="E61">
        <v>-0.048407622379790474</v>
      </c>
      <c r="F61">
        <v>-6.400744536570573</v>
      </c>
      <c r="G61">
        <v>1.6041706502852398E-10</v>
      </c>
      <c r="I61">
        <f t="shared" si="3"/>
        <v>1</v>
      </c>
      <c r="K61">
        <f t="shared" si="2"/>
        <v>-0.38683465229908237</v>
      </c>
    </row>
    <row r="62" spans="2:11" ht="15">
      <c r="B62" t="s">
        <v>39</v>
      </c>
      <c r="C62" s="1">
        <v>-1.5923741642689688</v>
      </c>
      <c r="D62">
        <v>0.16511232352704797</v>
      </c>
      <c r="E62">
        <v>-0.07181218016940122</v>
      </c>
      <c r="F62">
        <v>-9.644187243286618</v>
      </c>
      <c r="G62">
        <v>6.254698576691255E-22</v>
      </c>
      <c r="I62">
        <f t="shared" si="3"/>
        <v>0</v>
      </c>
      <c r="K62">
        <f t="shared" si="2"/>
        <v>0</v>
      </c>
    </row>
    <row r="63" spans="1:3" ht="15">
      <c r="A63" t="s">
        <v>23</v>
      </c>
      <c r="B63" t="s">
        <v>40</v>
      </c>
      <c r="C63" s="1"/>
    </row>
    <row r="64" spans="1:3" ht="15">
      <c r="A64" t="s">
        <v>25</v>
      </c>
      <c r="B64" t="s">
        <v>156</v>
      </c>
      <c r="C64" s="1"/>
    </row>
    <row r="65" ht="15">
      <c r="C65" s="1"/>
    </row>
    <row r="67" spans="7:13" ht="15">
      <c r="G67" t="str">
        <f>B93</f>
        <v>Dependent Variable: YAL_LIFE</v>
      </c>
      <c r="M67" t="s">
        <v>55</v>
      </c>
    </row>
    <row r="68" spans="7:13" ht="15">
      <c r="G68" t="s">
        <v>34</v>
      </c>
      <c r="K68" s="2">
        <f>L68*M68</f>
        <v>15.69179647370822</v>
      </c>
      <c r="L68">
        <f>SUM(K43:K65)</f>
        <v>15.69179647370822</v>
      </c>
      <c r="M68" t="b">
        <f>L68&gt;0</f>
        <v>1</v>
      </c>
    </row>
    <row r="69" spans="18:20" ht="15">
      <c r="R69" s="3" t="s">
        <v>164</v>
      </c>
      <c r="S69" s="3"/>
      <c r="T69" s="3" t="str">
        <f>B2</f>
        <v>WOMEN</v>
      </c>
    </row>
    <row r="70" spans="1:15" ht="15">
      <c r="A70" t="s">
        <v>0</v>
      </c>
      <c r="I70">
        <f>A72</f>
        <v>0</v>
      </c>
      <c r="O70" s="1"/>
    </row>
    <row r="71" spans="1:25" ht="15">
      <c r="A71" t="s">
        <v>1</v>
      </c>
      <c r="B71" t="s">
        <v>2</v>
      </c>
      <c r="C71" t="s">
        <v>3</v>
      </c>
      <c r="E71" t="s">
        <v>4</v>
      </c>
      <c r="F71" t="s">
        <v>5</v>
      </c>
      <c r="G71" t="s">
        <v>6</v>
      </c>
      <c r="I71">
        <f>B96</f>
        <v>0</v>
      </c>
      <c r="R71" s="19" t="s">
        <v>158</v>
      </c>
      <c r="S71" s="19"/>
      <c r="T71" s="19" t="s">
        <v>161</v>
      </c>
      <c r="U71" s="19"/>
      <c r="V71" s="19" t="s">
        <v>162</v>
      </c>
      <c r="W71" s="19"/>
      <c r="X71" s="19" t="s">
        <v>163</v>
      </c>
      <c r="Y71" s="19"/>
    </row>
    <row r="72" spans="3:25" ht="15">
      <c r="C72" t="s">
        <v>7</v>
      </c>
      <c r="D72" t="s">
        <v>8</v>
      </c>
      <c r="E72" t="s">
        <v>9</v>
      </c>
      <c r="R72" s="19" t="s">
        <v>159</v>
      </c>
      <c r="S72" s="19" t="s">
        <v>160</v>
      </c>
      <c r="T72" s="19" t="s">
        <v>159</v>
      </c>
      <c r="U72" s="19" t="s">
        <v>160</v>
      </c>
      <c r="V72" s="19" t="s">
        <v>159</v>
      </c>
      <c r="W72" s="19" t="s">
        <v>160</v>
      </c>
      <c r="X72" s="19" t="s">
        <v>159</v>
      </c>
      <c r="Y72" s="19" t="s">
        <v>160</v>
      </c>
    </row>
    <row r="73" spans="1:25" ht="15">
      <c r="A73">
        <v>1</v>
      </c>
      <c r="B73" t="s">
        <v>10</v>
      </c>
      <c r="C73" s="1">
        <v>646.4742474361226</v>
      </c>
      <c r="D73">
        <v>49.74860054479369</v>
      </c>
      <c r="F73">
        <v>12.994822776050485</v>
      </c>
      <c r="G73">
        <v>2.3832893719028185E-38</v>
      </c>
      <c r="I73">
        <f aca="true" t="shared" si="4" ref="I73:I84">I13</f>
        <v>1</v>
      </c>
      <c r="K73">
        <f>C73*I73</f>
        <v>646.4742474361226</v>
      </c>
      <c r="O73" s="3" t="str">
        <f>B73</f>
        <v>(Constant)</v>
      </c>
      <c r="P73" s="3"/>
      <c r="Q73" s="3"/>
      <c r="R73" s="1">
        <f aca="true" t="shared" si="5" ref="R73:R92">C13</f>
        <v>357.8182895634648</v>
      </c>
      <c r="S73" s="1">
        <f aca="true" t="shared" si="6" ref="S73:S92">G13</f>
        <v>3.132696440637304E-11</v>
      </c>
      <c r="T73" s="1">
        <f aca="true" t="shared" si="7" ref="T73:T92">C43</f>
        <v>523.6097016937912</v>
      </c>
      <c r="U73" s="1">
        <f aca="true" t="shared" si="8" ref="U73:U92">G43</f>
        <v>7.935751318125885E-25</v>
      </c>
      <c r="V73" s="1">
        <f>C73</f>
        <v>646.4742474361226</v>
      </c>
      <c r="W73" s="1">
        <f>G73</f>
        <v>2.3832893719028185E-38</v>
      </c>
      <c r="X73" s="1">
        <f aca="true" t="shared" si="9" ref="X73:X92">C102</f>
        <v>544.2655391081944</v>
      </c>
      <c r="Y73" s="1">
        <f aca="true" t="shared" si="10" ref="Y73:Y92">G102</f>
        <v>1.2010726063137748E-32</v>
      </c>
    </row>
    <row r="74" spans="2:25" ht="15">
      <c r="B74" t="s">
        <v>11</v>
      </c>
      <c r="C74" s="1">
        <v>1.9182587671410856</v>
      </c>
      <c r="D74">
        <v>0.19791899263181367</v>
      </c>
      <c r="E74">
        <v>1.486685051592389</v>
      </c>
      <c r="F74">
        <v>9.692140919035493</v>
      </c>
      <c r="G74">
        <v>3.929427106079153E-22</v>
      </c>
      <c r="I74">
        <f t="shared" si="4"/>
        <v>72</v>
      </c>
      <c r="K74">
        <f aca="true" t="shared" si="11" ref="K74:K92">C74*I74</f>
        <v>138.11463123415817</v>
      </c>
      <c r="O74" s="3" t="str">
        <f aca="true" t="shared" si="12" ref="O74:O92">B74</f>
        <v>AGENOW</v>
      </c>
      <c r="P74" s="3"/>
      <c r="Q74" s="3"/>
      <c r="R74" s="1">
        <f t="shared" si="5"/>
        <v>0.6508554608362563</v>
      </c>
      <c r="S74" s="1">
        <f t="shared" si="6"/>
        <v>0.002380106861901675</v>
      </c>
      <c r="T74" s="1">
        <f t="shared" si="7"/>
        <v>1.5232323527050597</v>
      </c>
      <c r="U74" s="1">
        <f t="shared" si="8"/>
        <v>5.0343285861922456E-14</v>
      </c>
      <c r="V74" s="1">
        <f aca="true" t="shared" si="13" ref="V74:V92">C74</f>
        <v>1.9182587671410856</v>
      </c>
      <c r="W74" s="1">
        <f aca="true" t="shared" si="14" ref="W74:W92">G74</f>
        <v>3.929427106079153E-22</v>
      </c>
      <c r="X74" s="1">
        <f t="shared" si="9"/>
        <v>1.6858907787481645</v>
      </c>
      <c r="Y74" s="1">
        <f t="shared" si="10"/>
        <v>1.773844703696803E-20</v>
      </c>
    </row>
    <row r="75" spans="2:25" ht="15">
      <c r="B75" t="s">
        <v>12</v>
      </c>
      <c r="C75" s="1">
        <v>-181.74294249429505</v>
      </c>
      <c r="D75">
        <v>14.964821569136243</v>
      </c>
      <c r="E75">
        <v>-1.860359734126917</v>
      </c>
      <c r="F75">
        <v>-12.144678214481718</v>
      </c>
      <c r="G75">
        <v>9.682552729986764E-34</v>
      </c>
      <c r="I75">
        <f t="shared" si="4"/>
        <v>4.276666119016055</v>
      </c>
      <c r="K75">
        <f t="shared" si="11"/>
        <v>-777.2538845356349</v>
      </c>
      <c r="O75" s="3" t="str">
        <f t="shared" si="12"/>
        <v>LAGE</v>
      </c>
      <c r="P75" s="3"/>
      <c r="Q75" s="3"/>
      <c r="R75" s="1">
        <f t="shared" si="5"/>
        <v>-91.57947311646082</v>
      </c>
      <c r="S75" s="1">
        <f t="shared" si="6"/>
        <v>1.593825293229305E-08</v>
      </c>
      <c r="T75" s="1">
        <f t="shared" si="7"/>
        <v>-146.7026731094279</v>
      </c>
      <c r="U75" s="1">
        <f t="shared" si="8"/>
        <v>9.187973877471301E-22</v>
      </c>
      <c r="V75" s="1">
        <f t="shared" si="13"/>
        <v>-181.74294249429505</v>
      </c>
      <c r="W75" s="1">
        <f t="shared" si="14"/>
        <v>9.682552729986764E-34</v>
      </c>
      <c r="X75" s="1">
        <f t="shared" si="9"/>
        <v>-154.5809063218858</v>
      </c>
      <c r="Y75" s="1">
        <f t="shared" si="10"/>
        <v>2.648044937289195E-29</v>
      </c>
    </row>
    <row r="76" spans="2:25" ht="15">
      <c r="B76" t="s">
        <v>13</v>
      </c>
      <c r="C76" s="1">
        <v>-2.8551407664900075</v>
      </c>
      <c r="D76">
        <v>0.4542597714050154</v>
      </c>
      <c r="E76">
        <v>-0.17171041384943755</v>
      </c>
      <c r="F76">
        <v>-6.285259990465633</v>
      </c>
      <c r="G76">
        <v>3.3871849809441294E-10</v>
      </c>
      <c r="I76">
        <f t="shared" si="4"/>
        <v>1</v>
      </c>
      <c r="K76">
        <f t="shared" si="11"/>
        <v>-2.8551407664900075</v>
      </c>
      <c r="O76" s="3" t="str">
        <f t="shared" si="12"/>
        <v>HEALTHY_first</v>
      </c>
      <c r="P76" s="3"/>
      <c r="Q76" s="3"/>
      <c r="R76" s="1">
        <f t="shared" si="5"/>
        <v>-1.0703283514348185</v>
      </c>
      <c r="S76" s="1">
        <f t="shared" si="6"/>
        <v>0.029476146998331808</v>
      </c>
      <c r="T76" s="1">
        <f t="shared" si="7"/>
        <v>-3.2253666305740265</v>
      </c>
      <c r="U76" s="1">
        <f t="shared" si="8"/>
        <v>3.6768800232858225E-12</v>
      </c>
      <c r="V76" s="1">
        <f t="shared" si="13"/>
        <v>-2.8551407664900075</v>
      </c>
      <c r="W76" s="1">
        <f t="shared" si="14"/>
        <v>3.3871849809441294E-10</v>
      </c>
      <c r="X76" s="1">
        <f t="shared" si="9"/>
        <v>-4.554649278111881</v>
      </c>
      <c r="Y76" s="1">
        <f t="shared" si="10"/>
        <v>1.0315365471638098E-27</v>
      </c>
    </row>
    <row r="77" spans="2:25" ht="15">
      <c r="B77" t="s">
        <v>14</v>
      </c>
      <c r="C77" s="1">
        <v>0.059243239027535984</v>
      </c>
      <c r="D77">
        <v>0.006976340647306578</v>
      </c>
      <c r="E77">
        <v>0.20110540723025902</v>
      </c>
      <c r="F77">
        <v>8.492022110532773</v>
      </c>
      <c r="G77">
        <v>2.2704015398793777E-17</v>
      </c>
      <c r="I77">
        <f t="shared" si="4"/>
        <v>95</v>
      </c>
      <c r="K77">
        <f t="shared" si="11"/>
        <v>5.628107707615919</v>
      </c>
      <c r="O77" s="3" t="str">
        <f t="shared" si="12"/>
        <v>vg_tdie  VG_tdie</v>
      </c>
      <c r="P77" s="3"/>
      <c r="Q77" s="3"/>
      <c r="R77" s="1">
        <f t="shared" si="5"/>
        <v>0.05179801258189799</v>
      </c>
      <c r="S77" s="1">
        <f t="shared" si="6"/>
        <v>7.170109742283528E-12</v>
      </c>
      <c r="T77" s="1">
        <f t="shared" si="7"/>
        <v>0.11125702839134141</v>
      </c>
      <c r="U77" s="1">
        <f t="shared" si="8"/>
        <v>1.722634592442025E-54</v>
      </c>
      <c r="V77" s="1">
        <f t="shared" si="13"/>
        <v>0.059243239027535984</v>
      </c>
      <c r="W77" s="1">
        <f t="shared" si="14"/>
        <v>2.2704015398793777E-17</v>
      </c>
      <c r="X77" s="1">
        <f t="shared" si="9"/>
        <v>0.09383085302039952</v>
      </c>
      <c r="Y77" s="1">
        <f t="shared" si="10"/>
        <v>2.5669338361188053E-48</v>
      </c>
    </row>
    <row r="78" spans="2:25" ht="15">
      <c r="B78" t="s">
        <v>15</v>
      </c>
      <c r="C78" s="1">
        <v>1.1064468942197567</v>
      </c>
      <c r="D78">
        <v>0.24383627013480455</v>
      </c>
      <c r="E78">
        <v>0.05240138759441896</v>
      </c>
      <c r="F78">
        <v>4.537663300082712</v>
      </c>
      <c r="G78">
        <v>5.74367822747456E-06</v>
      </c>
      <c r="I78" t="b">
        <f t="shared" si="4"/>
        <v>1</v>
      </c>
      <c r="K78">
        <f t="shared" si="11"/>
        <v>1.1064468942197567</v>
      </c>
      <c r="O78" s="3" t="str">
        <f t="shared" si="12"/>
        <v>ABLE_first</v>
      </c>
      <c r="P78" s="3"/>
      <c r="Q78" s="3"/>
      <c r="R78" s="1">
        <f t="shared" si="5"/>
        <v>0.26947540457417396</v>
      </c>
      <c r="S78" s="1">
        <f t="shared" si="6"/>
        <v>0.3071583870673955</v>
      </c>
      <c r="T78" s="1">
        <f t="shared" si="7"/>
        <v>-0.7092206659994407</v>
      </c>
      <c r="U78" s="1">
        <f t="shared" si="8"/>
        <v>0.004384901871191202</v>
      </c>
      <c r="V78" s="1">
        <f t="shared" si="13"/>
        <v>1.1064468942197567</v>
      </c>
      <c r="W78" s="1">
        <f t="shared" si="14"/>
        <v>5.74367822747456E-06</v>
      </c>
      <c r="X78" s="1">
        <f t="shared" si="9"/>
        <v>-0.6320743450954549</v>
      </c>
      <c r="Y78" s="1">
        <f t="shared" si="10"/>
        <v>0.0046954379666328955</v>
      </c>
    </row>
    <row r="79" spans="2:25" ht="15">
      <c r="B79" t="s">
        <v>16</v>
      </c>
      <c r="C79" s="1">
        <v>1.7371712425952834</v>
      </c>
      <c r="D79">
        <v>0.3144251445226568</v>
      </c>
      <c r="E79">
        <v>0.11188174494606609</v>
      </c>
      <c r="F79">
        <v>5.524911963489951</v>
      </c>
      <c r="G79">
        <v>3.3656545763847865E-08</v>
      </c>
      <c r="I79">
        <f t="shared" si="4"/>
        <v>1</v>
      </c>
      <c r="K79">
        <f t="shared" si="11"/>
        <v>1.7371712425952834</v>
      </c>
      <c r="O79" s="3" t="str">
        <f t="shared" si="12"/>
        <v>HABLE_first</v>
      </c>
      <c r="P79" s="3"/>
      <c r="Q79" s="3"/>
      <c r="R79" s="1">
        <f t="shared" si="5"/>
        <v>-0.050950155820250094</v>
      </c>
      <c r="S79" s="1">
        <f t="shared" si="6"/>
        <v>0.8809722348769641</v>
      </c>
      <c r="T79" s="1">
        <f t="shared" si="7"/>
        <v>1.8638358979957546</v>
      </c>
      <c r="U79" s="1">
        <f t="shared" si="8"/>
        <v>6.5018753473234975E-09</v>
      </c>
      <c r="V79" s="1">
        <f t="shared" si="13"/>
        <v>1.7371712425952834</v>
      </c>
      <c r="W79" s="1">
        <f t="shared" si="14"/>
        <v>3.3656545763847865E-08</v>
      </c>
      <c r="X79" s="1">
        <f t="shared" si="9"/>
        <v>3.3295548047738857</v>
      </c>
      <c r="Y79" s="1">
        <f t="shared" si="10"/>
        <v>1.0559711873218389E-30</v>
      </c>
    </row>
    <row r="80" spans="2:25" ht="15">
      <c r="B80" t="s">
        <v>17</v>
      </c>
      <c r="C80" s="1">
        <v>-1.0436633902307448</v>
      </c>
      <c r="D80">
        <v>0.10866394059559481</v>
      </c>
      <c r="E80">
        <v>-0.07252266399156596</v>
      </c>
      <c r="F80">
        <v>-9.604505271117091</v>
      </c>
      <c r="G80">
        <v>9.173414441028677E-22</v>
      </c>
      <c r="I80">
        <f t="shared" si="4"/>
        <v>0</v>
      </c>
      <c r="K80">
        <f t="shared" si="11"/>
        <v>0</v>
      </c>
      <c r="O80" s="3" t="str">
        <f t="shared" si="12"/>
        <v>SHTBRTX</v>
      </c>
      <c r="P80" s="3"/>
      <c r="Q80" s="3"/>
      <c r="R80" s="1">
        <f t="shared" si="5"/>
        <v>-0.5904342147190349</v>
      </c>
      <c r="S80" s="1">
        <f t="shared" si="6"/>
        <v>5.212823848679396E-07</v>
      </c>
      <c r="T80" s="1">
        <f t="shared" si="7"/>
        <v>-1.172551825866926</v>
      </c>
      <c r="U80" s="1">
        <f t="shared" si="8"/>
        <v>5.249671534824563E-26</v>
      </c>
      <c r="V80" s="1">
        <f t="shared" si="13"/>
        <v>-1.0436633902307448</v>
      </c>
      <c r="W80" s="1">
        <f t="shared" si="14"/>
        <v>9.173414441028677E-22</v>
      </c>
      <c r="X80" s="1">
        <f t="shared" si="9"/>
        <v>-1.2799754007210524</v>
      </c>
      <c r="Y80" s="1">
        <f t="shared" si="10"/>
        <v>1.5347217243069204E-37</v>
      </c>
    </row>
    <row r="81" spans="2:25" ht="15">
      <c r="B81" t="s">
        <v>18</v>
      </c>
      <c r="C81" s="1">
        <v>-1.7206805302525299</v>
      </c>
      <c r="D81">
        <v>0.1707447498547953</v>
      </c>
      <c r="E81">
        <v>-0.07428554143565147</v>
      </c>
      <c r="F81">
        <v>-10.07750183660599</v>
      </c>
      <c r="G81">
        <v>8.64941265608944E-24</v>
      </c>
      <c r="I81">
        <f t="shared" si="4"/>
        <v>0</v>
      </c>
      <c r="K81">
        <f t="shared" si="11"/>
        <v>0</v>
      </c>
      <c r="O81" s="3" t="str">
        <f t="shared" si="12"/>
        <v>DIABETX</v>
      </c>
      <c r="P81" s="3"/>
      <c r="Q81" s="3"/>
      <c r="R81" s="1">
        <f t="shared" si="5"/>
        <v>-1.9934956610887637</v>
      </c>
      <c r="S81" s="1">
        <f t="shared" si="6"/>
        <v>5.174568257779195E-27</v>
      </c>
      <c r="T81" s="1">
        <f t="shared" si="7"/>
        <v>-1.9226672994564393</v>
      </c>
      <c r="U81" s="1">
        <f t="shared" si="8"/>
        <v>3.660697107697603E-28</v>
      </c>
      <c r="V81" s="1">
        <f t="shared" si="13"/>
        <v>-1.7206805302525299</v>
      </c>
      <c r="W81" s="1">
        <f t="shared" si="14"/>
        <v>8.64941265608944E-24</v>
      </c>
      <c r="X81" s="1">
        <f t="shared" si="9"/>
        <v>-1.5209848496613858</v>
      </c>
      <c r="Y81" s="1">
        <f t="shared" si="10"/>
        <v>3.0741457118085777E-22</v>
      </c>
    </row>
    <row r="82" spans="2:25" ht="15">
      <c r="B82" t="s">
        <v>19</v>
      </c>
      <c r="C82" s="1">
        <v>-0.9071036196506871</v>
      </c>
      <c r="D82">
        <v>0.08400368216082828</v>
      </c>
      <c r="E82">
        <v>-0.08613288433502093</v>
      </c>
      <c r="F82">
        <v>-10.79837926525652</v>
      </c>
      <c r="G82">
        <v>4.672587738586362E-27</v>
      </c>
      <c r="I82">
        <f t="shared" si="4"/>
        <v>0</v>
      </c>
      <c r="K82">
        <f t="shared" si="11"/>
        <v>0</v>
      </c>
      <c r="O82" s="3" t="str">
        <f t="shared" si="12"/>
        <v>lnomeds</v>
      </c>
      <c r="P82" s="3"/>
      <c r="Q82" s="3"/>
      <c r="R82" s="1">
        <f t="shared" si="5"/>
        <v>-0.606422590221228</v>
      </c>
      <c r="S82" s="1">
        <f t="shared" si="6"/>
        <v>2.6541122482934393E-11</v>
      </c>
      <c r="T82" s="1">
        <f t="shared" si="7"/>
        <v>-0.8340918957120701</v>
      </c>
      <c r="U82" s="1">
        <f t="shared" si="8"/>
        <v>2.775833242504468E-22</v>
      </c>
      <c r="V82" s="1">
        <f t="shared" si="13"/>
        <v>-0.9071036196506871</v>
      </c>
      <c r="W82" s="1">
        <f t="shared" si="14"/>
        <v>4.672587738586362E-27</v>
      </c>
      <c r="X82" s="1">
        <f t="shared" si="9"/>
        <v>-0.9748890219201087</v>
      </c>
      <c r="Y82" s="1">
        <f t="shared" si="10"/>
        <v>1.6942589407911818E-36</v>
      </c>
    </row>
    <row r="83" spans="2:25" ht="15">
      <c r="B83" t="s">
        <v>20</v>
      </c>
      <c r="C83" s="1">
        <v>-2.8410148915421503</v>
      </c>
      <c r="D83">
        <v>0.16253701384086797</v>
      </c>
      <c r="E83">
        <v>-0.12965565730373146</v>
      </c>
      <c r="F83">
        <v>-17.4791871980843</v>
      </c>
      <c r="G83">
        <v>1.4312736030692079E-67</v>
      </c>
      <c r="I83">
        <f t="shared" si="4"/>
        <v>0</v>
      </c>
      <c r="K83">
        <f t="shared" si="11"/>
        <v>0</v>
      </c>
      <c r="O83" s="3" t="str">
        <f t="shared" si="12"/>
        <v>cursmoke</v>
      </c>
      <c r="P83" s="3"/>
      <c r="Q83" s="3"/>
      <c r="R83" s="1">
        <f t="shared" si="5"/>
        <v>-3.4792061363169524</v>
      </c>
      <c r="S83" s="1">
        <f t="shared" si="6"/>
        <v>1.0292474687675994E-85</v>
      </c>
      <c r="T83" s="1">
        <f t="shared" si="7"/>
        <v>-3.140532026386608</v>
      </c>
      <c r="U83" s="1">
        <f t="shared" si="8"/>
        <v>9.161329431377566E-79</v>
      </c>
      <c r="V83" s="1">
        <f t="shared" si="13"/>
        <v>-2.8410148915421503</v>
      </c>
      <c r="W83" s="1">
        <f t="shared" si="14"/>
        <v>1.4312736030692079E-67</v>
      </c>
      <c r="X83" s="1">
        <f t="shared" si="9"/>
        <v>-2.505444223585793</v>
      </c>
      <c r="Y83" s="1">
        <f t="shared" si="10"/>
        <v>9.936016750760568E-63</v>
      </c>
    </row>
    <row r="84" spans="2:25" ht="15">
      <c r="B84" t="s">
        <v>154</v>
      </c>
      <c r="C84" s="1">
        <v>-1.8125300261136748</v>
      </c>
      <c r="D84">
        <v>0.3164325662023304</v>
      </c>
      <c r="E84">
        <v>-0.04114216993358239</v>
      </c>
      <c r="F84">
        <v>-5.728013547615461</v>
      </c>
      <c r="G84">
        <v>1.04069178454491E-08</v>
      </c>
      <c r="I84">
        <f t="shared" si="4"/>
        <v>0</v>
      </c>
      <c r="K84">
        <f t="shared" si="11"/>
        <v>0</v>
      </c>
      <c r="O84" s="3" t="str">
        <f t="shared" si="12"/>
        <v>yrsquitlt5  quit &lt;5 yrs</v>
      </c>
      <c r="P84" s="3"/>
      <c r="Q84" s="3"/>
      <c r="R84" s="1">
        <f t="shared" si="5"/>
        <v>-2.2224440531694283</v>
      </c>
      <c r="S84" s="1">
        <f t="shared" si="6"/>
        <v>8.910653906564875E-11</v>
      </c>
      <c r="T84" s="1">
        <f t="shared" si="7"/>
        <v>-2.3378885041283333</v>
      </c>
      <c r="U84" s="1">
        <f t="shared" si="8"/>
        <v>4.81799044416033E-13</v>
      </c>
      <c r="V84" s="1">
        <f t="shared" si="13"/>
        <v>-1.8125300261136748</v>
      </c>
      <c r="W84" s="1">
        <f t="shared" si="14"/>
        <v>1.04069178454491E-08</v>
      </c>
      <c r="X84" s="1">
        <f t="shared" si="9"/>
        <v>-1.6127770800986885</v>
      </c>
      <c r="Y84" s="1">
        <f t="shared" si="10"/>
        <v>2.7578394843762706E-08</v>
      </c>
    </row>
    <row r="85" spans="2:25" ht="15">
      <c r="B85" t="s">
        <v>143</v>
      </c>
      <c r="C85" s="1">
        <v>-1.5877523210278615</v>
      </c>
      <c r="D85">
        <v>0.2574575666370198</v>
      </c>
      <c r="E85">
        <v>-0.04449810428777044</v>
      </c>
      <c r="F85">
        <v>-6.167044696986423</v>
      </c>
      <c r="G85">
        <v>7.182834723214018E-10</v>
      </c>
      <c r="I85">
        <f aca="true" t="shared" si="15" ref="I85:I92">I25</f>
        <v>0</v>
      </c>
      <c r="K85">
        <f>C85*I85</f>
        <v>0</v>
      </c>
      <c r="O85" s="3" t="str">
        <f t="shared" si="12"/>
        <v>yrsquitg5  quit 5-9 yrs</v>
      </c>
      <c r="P85" s="3"/>
      <c r="Q85" s="3"/>
      <c r="R85" s="1">
        <f t="shared" si="5"/>
        <v>-1.9690471069355182</v>
      </c>
      <c r="S85" s="1">
        <f t="shared" si="6"/>
        <v>1.6664881229556952E-12</v>
      </c>
      <c r="T85" s="1">
        <f t="shared" si="7"/>
        <v>-1.6299632483297657</v>
      </c>
      <c r="U85" s="1">
        <f t="shared" si="8"/>
        <v>5.73782886138315E-10</v>
      </c>
      <c r="V85" s="1">
        <f t="shared" si="13"/>
        <v>-1.5877523210278615</v>
      </c>
      <c r="W85" s="1">
        <f t="shared" si="14"/>
        <v>7.182834723214018E-10</v>
      </c>
      <c r="X85" s="1">
        <f t="shared" si="9"/>
        <v>-1.2376254611934188</v>
      </c>
      <c r="Y85" s="1">
        <f t="shared" si="10"/>
        <v>1.5990193895466731E-07</v>
      </c>
    </row>
    <row r="86" spans="2:25" ht="15">
      <c r="B86" t="s">
        <v>144</v>
      </c>
      <c r="C86" s="1">
        <v>-1.6345637468818388</v>
      </c>
      <c r="D86">
        <v>0.2627529627211514</v>
      </c>
      <c r="E86">
        <v>-0.04494846829981009</v>
      </c>
      <c r="F86">
        <v>-6.220914618635651</v>
      </c>
      <c r="G86">
        <v>5.108107318588064E-10</v>
      </c>
      <c r="I86">
        <f t="shared" si="15"/>
        <v>0</v>
      </c>
      <c r="K86">
        <f>C86*I86</f>
        <v>0</v>
      </c>
      <c r="O86" s="3" t="str">
        <f t="shared" si="12"/>
        <v>yrsquitg10  quit 10-14 yrs</v>
      </c>
      <c r="P86" s="3"/>
      <c r="Q86" s="3"/>
      <c r="R86" s="1">
        <f t="shared" si="5"/>
        <v>-1.6685523438623957</v>
      </c>
      <c r="S86" s="1">
        <f t="shared" si="6"/>
        <v>4.523696007060745E-09</v>
      </c>
      <c r="T86" s="1">
        <f t="shared" si="7"/>
        <v>-1.563001316696277</v>
      </c>
      <c r="U86" s="1">
        <f t="shared" si="8"/>
        <v>5.757791186039758E-09</v>
      </c>
      <c r="V86" s="1">
        <f t="shared" si="13"/>
        <v>-1.6345637468818388</v>
      </c>
      <c r="W86" s="1">
        <f t="shared" si="14"/>
        <v>5.108107318588064E-10</v>
      </c>
      <c r="X86" s="1">
        <f t="shared" si="9"/>
        <v>-1.268588658520401</v>
      </c>
      <c r="Y86" s="1">
        <f t="shared" si="10"/>
        <v>1.4125939308394883E-07</v>
      </c>
    </row>
    <row r="87" spans="2:25" ht="15">
      <c r="B87" t="s">
        <v>145</v>
      </c>
      <c r="C87" s="1">
        <v>-1.202222050656059</v>
      </c>
      <c r="D87">
        <v>0.2801450653509888</v>
      </c>
      <c r="E87">
        <v>-0.030958005905842936</v>
      </c>
      <c r="F87">
        <v>-4.291426833272313</v>
      </c>
      <c r="G87">
        <v>1.7892935241495627E-05</v>
      </c>
      <c r="I87">
        <f t="shared" si="15"/>
        <v>0</v>
      </c>
      <c r="K87">
        <f>C87*I87</f>
        <v>0</v>
      </c>
      <c r="O87" s="3" t="str">
        <f t="shared" si="12"/>
        <v>yrsquitg15  quit 15-19 yrs</v>
      </c>
      <c r="P87" s="3"/>
      <c r="Q87" s="3"/>
      <c r="R87" s="1">
        <f t="shared" si="5"/>
        <v>-1.5962131812083968</v>
      </c>
      <c r="S87" s="1">
        <f t="shared" si="6"/>
        <v>1.4244418627426288E-07</v>
      </c>
      <c r="T87" s="1">
        <f t="shared" si="7"/>
        <v>-1.227750005046144</v>
      </c>
      <c r="U87" s="1">
        <f t="shared" si="8"/>
        <v>1.771379023000994E-05</v>
      </c>
      <c r="V87" s="1">
        <f t="shared" si="13"/>
        <v>-1.202222050656059</v>
      </c>
      <c r="W87" s="1">
        <f t="shared" si="14"/>
        <v>1.7892935241495627E-05</v>
      </c>
      <c r="X87" s="1">
        <f t="shared" si="9"/>
        <v>-1.009117155805032</v>
      </c>
      <c r="Y87" s="1">
        <f t="shared" si="10"/>
        <v>8.56267681945626E-05</v>
      </c>
    </row>
    <row r="88" spans="2:25" ht="15">
      <c r="B88" t="s">
        <v>151</v>
      </c>
      <c r="C88" s="1">
        <v>-0.5982092582231742</v>
      </c>
      <c r="D88">
        <v>0.14279656738995475</v>
      </c>
      <c r="E88">
        <v>-0.030872716115572463</v>
      </c>
      <c r="F88">
        <v>-4.189241164247035</v>
      </c>
      <c r="G88">
        <v>2.819029510163739E-05</v>
      </c>
      <c r="I88">
        <f t="shared" si="15"/>
        <v>0</v>
      </c>
      <c r="K88">
        <f>C88*I88</f>
        <v>0</v>
      </c>
      <c r="O88" s="3" t="str">
        <f t="shared" si="12"/>
        <v>yrsquitg20  quit 20+ yrs</v>
      </c>
      <c r="P88" s="3"/>
      <c r="Q88" s="3"/>
      <c r="R88" s="1">
        <f t="shared" si="5"/>
        <v>-0.7550330409888089</v>
      </c>
      <c r="S88" s="1">
        <f t="shared" si="6"/>
        <v>1.0421617181166837E-06</v>
      </c>
      <c r="T88" s="1">
        <f t="shared" si="7"/>
        <v>-0.40611628180106973</v>
      </c>
      <c r="U88" s="1">
        <f t="shared" si="8"/>
        <v>0.00533915668713668</v>
      </c>
      <c r="V88" s="1">
        <f t="shared" si="13"/>
        <v>-0.5982092582231742</v>
      </c>
      <c r="W88" s="1">
        <f t="shared" si="14"/>
        <v>2.819029510163739E-05</v>
      </c>
      <c r="X88" s="1">
        <f t="shared" si="9"/>
        <v>-0.4616655922610645</v>
      </c>
      <c r="Y88" s="1">
        <f t="shared" si="10"/>
        <v>0.0004221918572757702</v>
      </c>
    </row>
    <row r="89" spans="2:25" ht="15">
      <c r="B89" t="s">
        <v>37</v>
      </c>
      <c r="C89" s="1">
        <v>0.48714299367636993</v>
      </c>
      <c r="D89">
        <v>0.03978052370577903</v>
      </c>
      <c r="E89">
        <v>0.09769967348635866</v>
      </c>
      <c r="F89">
        <v>12.245766226692517</v>
      </c>
      <c r="G89">
        <v>2.8423715833533234E-34</v>
      </c>
      <c r="I89">
        <f t="shared" si="15"/>
        <v>4.83</v>
      </c>
      <c r="K89">
        <f t="shared" si="11"/>
        <v>2.352900659456867</v>
      </c>
      <c r="O89" s="3" t="str">
        <f t="shared" si="12"/>
        <v>lblocks  ln (blocks+1)</v>
      </c>
      <c r="P89" s="3"/>
      <c r="Q89" s="3"/>
      <c r="R89" s="1">
        <f t="shared" si="5"/>
        <v>0.38076513579550897</v>
      </c>
      <c r="S89" s="1">
        <f t="shared" si="6"/>
        <v>1.043642801234016E-18</v>
      </c>
      <c r="T89" s="1">
        <f t="shared" si="7"/>
        <v>0.35111498861907253</v>
      </c>
      <c r="U89" s="1">
        <f t="shared" si="8"/>
        <v>5.945067088817427E-18</v>
      </c>
      <c r="V89" s="1">
        <f t="shared" si="13"/>
        <v>0.48714299367636993</v>
      </c>
      <c r="W89" s="1">
        <f t="shared" si="14"/>
        <v>2.8423715833533234E-34</v>
      </c>
      <c r="X89" s="1">
        <f t="shared" si="9"/>
        <v>0.40239708849470723</v>
      </c>
      <c r="Y89" s="1">
        <f t="shared" si="10"/>
        <v>3.5619462830163093E-28</v>
      </c>
    </row>
    <row r="90" spans="2:25" ht="15">
      <c r="B90" t="s">
        <v>38</v>
      </c>
      <c r="C90" s="1">
        <v>-1.6502491662144594</v>
      </c>
      <c r="D90">
        <v>0.14702335485889403</v>
      </c>
      <c r="E90">
        <v>-0.1038995242637933</v>
      </c>
      <c r="F90">
        <v>-11.224401509530846</v>
      </c>
      <c r="G90">
        <v>4.328938214105075E-29</v>
      </c>
      <c r="I90">
        <f t="shared" si="15"/>
        <v>0</v>
      </c>
      <c r="K90">
        <f t="shared" si="11"/>
        <v>0</v>
      </c>
      <c r="O90" s="3" t="str">
        <f t="shared" si="12"/>
        <v>liadl  = 'ln(yd_back+1)'</v>
      </c>
      <c r="P90" s="3"/>
      <c r="Q90" s="3"/>
      <c r="R90" s="1">
        <f t="shared" si="5"/>
        <v>-1.0259970436168298</v>
      </c>
      <c r="S90" s="1">
        <f t="shared" si="6"/>
        <v>1.1720013139751738E-10</v>
      </c>
      <c r="T90" s="1">
        <f t="shared" si="7"/>
        <v>-0.9352322890318637</v>
      </c>
      <c r="U90" s="1">
        <f t="shared" si="8"/>
        <v>4.757475208516218E-10</v>
      </c>
      <c r="V90" s="1">
        <f t="shared" si="13"/>
        <v>-1.6502491662144594</v>
      </c>
      <c r="W90" s="1">
        <f t="shared" si="14"/>
        <v>4.328938214105075E-29</v>
      </c>
      <c r="X90" s="1">
        <f t="shared" si="9"/>
        <v>-1.1619796014568724</v>
      </c>
      <c r="Y90" s="1">
        <f t="shared" si="10"/>
        <v>7.43821371985421E-18</v>
      </c>
    </row>
    <row r="91" spans="2:25" ht="15">
      <c r="B91" t="s">
        <v>59</v>
      </c>
      <c r="C91" s="1">
        <v>-0.1101543836618585</v>
      </c>
      <c r="D91">
        <v>0.05921012070664028</v>
      </c>
      <c r="E91">
        <v>-0.014017654926374041</v>
      </c>
      <c r="F91">
        <v>-1.8603978905502372</v>
      </c>
      <c r="G91">
        <v>0.06285384739649127</v>
      </c>
      <c r="I91">
        <f t="shared" si="15"/>
        <v>1</v>
      </c>
      <c r="K91">
        <f t="shared" si="11"/>
        <v>-0.1101543836618585</v>
      </c>
      <c r="O91" s="3" t="str">
        <f t="shared" si="12"/>
        <v>FLW_BACK  FLW_BACK FEELING LIFE WORTHWHILE</v>
      </c>
      <c r="P91" s="3"/>
      <c r="Q91" s="3"/>
      <c r="R91" s="1">
        <f t="shared" si="5"/>
        <v>-0.17474466398484217</v>
      </c>
      <c r="S91" s="1">
        <f t="shared" si="6"/>
        <v>0.006396681933112453</v>
      </c>
      <c r="T91" s="1">
        <f t="shared" si="7"/>
        <v>-0.38683465229908237</v>
      </c>
      <c r="U91" s="1">
        <f t="shared" si="8"/>
        <v>1.6041706502852398E-10</v>
      </c>
      <c r="V91" s="1">
        <f t="shared" si="13"/>
        <v>-0.1101543836618585</v>
      </c>
      <c r="W91" s="1">
        <f t="shared" si="14"/>
        <v>0.06285384739649127</v>
      </c>
      <c r="X91" s="1">
        <f t="shared" si="9"/>
        <v>-0.3048495579057224</v>
      </c>
      <c r="Y91" s="1">
        <f t="shared" si="10"/>
        <v>1.9929592919367893E-08</v>
      </c>
    </row>
    <row r="92" spans="2:25" ht="15">
      <c r="B92" t="s">
        <v>39</v>
      </c>
      <c r="C92" s="1">
        <v>-1.4032074745066478</v>
      </c>
      <c r="D92">
        <v>0.1617635088685245</v>
      </c>
      <c r="E92">
        <v>-0.06435170783706735</v>
      </c>
      <c r="F92">
        <v>-8.674437667194297</v>
      </c>
      <c r="G92">
        <v>4.691998113937236E-18</v>
      </c>
      <c r="I92">
        <f t="shared" si="15"/>
        <v>0</v>
      </c>
      <c r="K92">
        <f t="shared" si="11"/>
        <v>0</v>
      </c>
      <c r="O92" s="3" t="str">
        <f t="shared" si="12"/>
        <v>MI_stroke</v>
      </c>
      <c r="P92" s="3"/>
      <c r="Q92" s="3"/>
      <c r="R92" s="1">
        <f t="shared" si="5"/>
        <v>-2.1392014992220805</v>
      </c>
      <c r="S92" s="1">
        <f t="shared" si="6"/>
        <v>3.875492955326829E-34</v>
      </c>
      <c r="T92" s="1">
        <f t="shared" si="7"/>
        <v>-1.5923741642689688</v>
      </c>
      <c r="U92" s="1">
        <f t="shared" si="8"/>
        <v>6.254698576691255E-22</v>
      </c>
      <c r="V92" s="1">
        <f t="shared" si="13"/>
        <v>-1.4032074745066478</v>
      </c>
      <c r="W92" s="1">
        <f t="shared" si="14"/>
        <v>4.691998113937236E-18</v>
      </c>
      <c r="X92" s="1">
        <f t="shared" si="9"/>
        <v>-1.0060077352069723</v>
      </c>
      <c r="Y92" s="1">
        <f t="shared" si="10"/>
        <v>1.223375266150716E-11</v>
      </c>
    </row>
    <row r="93" spans="1:3" ht="15">
      <c r="A93" t="s">
        <v>23</v>
      </c>
      <c r="B93" t="s">
        <v>41</v>
      </c>
      <c r="C93" s="1"/>
    </row>
    <row r="94" spans="1:3" ht="15">
      <c r="A94" t="s">
        <v>25</v>
      </c>
      <c r="B94" t="s">
        <v>156</v>
      </c>
      <c r="C94" s="1"/>
    </row>
    <row r="95" ht="15">
      <c r="C95" s="1"/>
    </row>
    <row r="96" spans="7:13" ht="15">
      <c r="G96" t="str">
        <f>B122</f>
        <v>Dependent Variable: YHABL_LIFE</v>
      </c>
      <c r="M96" t="s">
        <v>55</v>
      </c>
    </row>
    <row r="97" spans="7:13" ht="15">
      <c r="G97" t="s">
        <v>34</v>
      </c>
      <c r="K97" s="2">
        <f>L97*M97</f>
        <v>15.194325488381812</v>
      </c>
      <c r="L97">
        <f>SUM(K73:K95)</f>
        <v>15.194325488381812</v>
      </c>
      <c r="M97" t="b">
        <f>L97&gt;0</f>
        <v>1</v>
      </c>
    </row>
    <row r="99" spans="1:9" ht="15">
      <c r="A99" t="s">
        <v>0</v>
      </c>
      <c r="I99">
        <f>B125</f>
        <v>0</v>
      </c>
    </row>
    <row r="100" spans="1:9" ht="15">
      <c r="A100" t="s">
        <v>1</v>
      </c>
      <c r="B100" t="s">
        <v>2</v>
      </c>
      <c r="C100" t="s">
        <v>3</v>
      </c>
      <c r="E100" t="s">
        <v>4</v>
      </c>
      <c r="F100" t="s">
        <v>5</v>
      </c>
      <c r="G100" t="s">
        <v>6</v>
      </c>
      <c r="I100">
        <f>B126</f>
        <v>0</v>
      </c>
    </row>
    <row r="101" spans="3:5" ht="15">
      <c r="C101" t="s">
        <v>7</v>
      </c>
      <c r="D101" t="s">
        <v>8</v>
      </c>
      <c r="E101" t="s">
        <v>9</v>
      </c>
    </row>
    <row r="102" spans="1:11" ht="15">
      <c r="A102">
        <v>1</v>
      </c>
      <c r="B102" t="s">
        <v>10</v>
      </c>
      <c r="C102" s="1">
        <v>544.2655391081944</v>
      </c>
      <c r="D102">
        <v>45.60469810904877</v>
      </c>
      <c r="F102">
        <v>11.934418199781978</v>
      </c>
      <c r="G102">
        <v>1.2010726063137748E-32</v>
      </c>
      <c r="I102">
        <f aca="true" t="shared" si="16" ref="I102:I113">I73</f>
        <v>1</v>
      </c>
      <c r="K102">
        <f>C102*I102</f>
        <v>544.2655391081944</v>
      </c>
    </row>
    <row r="103" spans="2:11" ht="15">
      <c r="B103" t="s">
        <v>11</v>
      </c>
      <c r="C103" s="1">
        <v>1.6858907787481645</v>
      </c>
      <c r="D103">
        <v>0.18143296113211976</v>
      </c>
      <c r="E103">
        <v>1.418928504117106</v>
      </c>
      <c r="F103">
        <v>9.292086554881813</v>
      </c>
      <c r="G103">
        <v>1.773844703696803E-20</v>
      </c>
      <c r="I103">
        <f t="shared" si="16"/>
        <v>72</v>
      </c>
      <c r="K103">
        <f aca="true" t="shared" si="17" ref="K103:K121">C103*I103</f>
        <v>121.38413606986785</v>
      </c>
    </row>
    <row r="104" spans="2:11" ht="15">
      <c r="B104" t="s">
        <v>12</v>
      </c>
      <c r="C104" s="1">
        <v>-154.5809063218858</v>
      </c>
      <c r="D104">
        <v>13.718298855497379</v>
      </c>
      <c r="E104">
        <v>-1.7183614459764154</v>
      </c>
      <c r="F104">
        <v>-11.26822705571399</v>
      </c>
      <c r="G104">
        <v>2.648044937289195E-29</v>
      </c>
      <c r="I104">
        <f t="shared" si="16"/>
        <v>4.276666119016055</v>
      </c>
      <c r="K104">
        <f t="shared" si="17"/>
        <v>-661.0909247136037</v>
      </c>
    </row>
    <row r="105" spans="2:11" ht="15">
      <c r="B105" t="s">
        <v>13</v>
      </c>
      <c r="C105" s="1">
        <v>-4.554649278111881</v>
      </c>
      <c r="D105">
        <v>0.4164213568049652</v>
      </c>
      <c r="E105">
        <v>-0.2974701178121093</v>
      </c>
      <c r="F105">
        <v>-10.93759770886365</v>
      </c>
      <c r="G105">
        <v>1.0315365471638098E-27</v>
      </c>
      <c r="I105">
        <f t="shared" si="16"/>
        <v>1</v>
      </c>
      <c r="K105">
        <f t="shared" si="17"/>
        <v>-4.554649278111881</v>
      </c>
    </row>
    <row r="106" spans="2:11" ht="15">
      <c r="B106" t="s">
        <v>14</v>
      </c>
      <c r="C106" s="1">
        <v>0.09383085302039952</v>
      </c>
      <c r="D106">
        <v>0.006395233346108624</v>
      </c>
      <c r="E106">
        <v>0.3458994827081141</v>
      </c>
      <c r="F106">
        <v>14.671998337245002</v>
      </c>
      <c r="G106">
        <v>2.5669338361188053E-48</v>
      </c>
      <c r="I106">
        <f t="shared" si="16"/>
        <v>95</v>
      </c>
      <c r="K106">
        <f t="shared" si="17"/>
        <v>8.913931036937955</v>
      </c>
    </row>
    <row r="107" spans="2:11" ht="15">
      <c r="B107" t="s">
        <v>15</v>
      </c>
      <c r="C107" s="1">
        <v>-0.6320743450954549</v>
      </c>
      <c r="D107">
        <v>0.22352547339541118</v>
      </c>
      <c r="E107">
        <v>-0.03250870515325501</v>
      </c>
      <c r="F107">
        <v>-2.8277508397323943</v>
      </c>
      <c r="G107">
        <v>0.0046954379666328955</v>
      </c>
      <c r="I107" t="b">
        <f t="shared" si="16"/>
        <v>1</v>
      </c>
      <c r="K107">
        <f t="shared" si="17"/>
        <v>-0.6320743450954549</v>
      </c>
    </row>
    <row r="108" spans="2:11" ht="15">
      <c r="B108" t="s">
        <v>16</v>
      </c>
      <c r="C108" s="1">
        <v>3.3295548047738857</v>
      </c>
      <c r="D108">
        <v>0.28823451588228494</v>
      </c>
      <c r="E108">
        <v>0.2328745681693618</v>
      </c>
      <c r="F108">
        <v>11.551547858805629</v>
      </c>
      <c r="G108">
        <v>1.0559711873218389E-30</v>
      </c>
      <c r="I108">
        <f t="shared" si="16"/>
        <v>1</v>
      </c>
      <c r="K108">
        <f t="shared" si="17"/>
        <v>3.3295548047738857</v>
      </c>
    </row>
    <row r="109" spans="2:11" ht="15">
      <c r="B109" t="s">
        <v>17</v>
      </c>
      <c r="C109" s="1">
        <v>-1.2799754007210524</v>
      </c>
      <c r="D109">
        <v>0.09961257506610047</v>
      </c>
      <c r="E109">
        <v>-0.09659045624191649</v>
      </c>
      <c r="F109">
        <v>-12.849536314784475</v>
      </c>
      <c r="G109">
        <v>1.5347217243069204E-37</v>
      </c>
      <c r="I109">
        <f t="shared" si="16"/>
        <v>0</v>
      </c>
      <c r="K109">
        <f t="shared" si="17"/>
        <v>0</v>
      </c>
    </row>
    <row r="110" spans="2:11" ht="15">
      <c r="B110" t="s">
        <v>18</v>
      </c>
      <c r="C110" s="1">
        <v>-1.5209848496613858</v>
      </c>
      <c r="D110">
        <v>0.15652224757200509</v>
      </c>
      <c r="E110">
        <v>-0.07130963796330513</v>
      </c>
      <c r="F110">
        <v>-9.71737164048635</v>
      </c>
      <c r="G110">
        <v>3.0741457118085777E-22</v>
      </c>
      <c r="I110">
        <f t="shared" si="16"/>
        <v>0</v>
      </c>
      <c r="K110">
        <f t="shared" si="17"/>
        <v>0</v>
      </c>
    </row>
    <row r="111" spans="2:11" ht="15">
      <c r="B111" t="s">
        <v>19</v>
      </c>
      <c r="C111" s="1">
        <v>-0.9748890219201087</v>
      </c>
      <c r="D111">
        <v>0.07700643883527246</v>
      </c>
      <c r="E111">
        <v>-0.10052788964629963</v>
      </c>
      <c r="F111">
        <v>-12.6598377572755</v>
      </c>
      <c r="G111">
        <v>1.6942589407911818E-36</v>
      </c>
      <c r="I111">
        <f t="shared" si="16"/>
        <v>0</v>
      </c>
      <c r="K111">
        <f t="shared" si="17"/>
        <v>0</v>
      </c>
    </row>
    <row r="112" spans="2:11" ht="15">
      <c r="B112" t="s">
        <v>20</v>
      </c>
      <c r="C112" s="1">
        <v>-2.505444223585793</v>
      </c>
      <c r="D112">
        <v>0.1489981902322033</v>
      </c>
      <c r="E112">
        <v>-0.12417151929274543</v>
      </c>
      <c r="F112">
        <v>-16.815266143039945</v>
      </c>
      <c r="G112">
        <v>9.936016750760568E-63</v>
      </c>
      <c r="I112">
        <f t="shared" si="16"/>
        <v>0</v>
      </c>
      <c r="K112">
        <f t="shared" si="17"/>
        <v>0</v>
      </c>
    </row>
    <row r="113" spans="2:11" ht="15">
      <c r="B113" t="s">
        <v>154</v>
      </c>
      <c r="C113" s="1">
        <v>-1.6127770800986885</v>
      </c>
      <c r="D113">
        <v>0.2900747256304294</v>
      </c>
      <c r="E113">
        <v>-0.039755353702991</v>
      </c>
      <c r="F113">
        <v>-5.559867639600742</v>
      </c>
      <c r="G113">
        <v>2.7578394843762706E-08</v>
      </c>
      <c r="I113">
        <f t="shared" si="16"/>
        <v>0</v>
      </c>
      <c r="K113">
        <f t="shared" si="17"/>
        <v>0</v>
      </c>
    </row>
    <row r="114" spans="2:11" ht="15">
      <c r="B114" t="s">
        <v>143</v>
      </c>
      <c r="C114" s="1">
        <v>-1.2376254611934188</v>
      </c>
      <c r="D114">
        <v>0.23601215860936095</v>
      </c>
      <c r="E114">
        <v>-0.03766754220673577</v>
      </c>
      <c r="F114">
        <v>-5.24390551946899</v>
      </c>
      <c r="G114">
        <v>1.5990193895466731E-07</v>
      </c>
      <c r="I114">
        <f aca="true" t="shared" si="18" ref="I114:I121">I85</f>
        <v>0</v>
      </c>
      <c r="K114">
        <f>C114*I114</f>
        <v>0</v>
      </c>
    </row>
    <row r="115" spans="2:11" ht="15">
      <c r="B115" t="s">
        <v>144</v>
      </c>
      <c r="C115" s="1">
        <v>-1.268588658520401</v>
      </c>
      <c r="D115">
        <v>0.2408664648037074</v>
      </c>
      <c r="E115">
        <v>-0.03788376673857495</v>
      </c>
      <c r="F115">
        <v>-5.266771609548175</v>
      </c>
      <c r="G115">
        <v>1.4125939308394883E-07</v>
      </c>
      <c r="I115">
        <f t="shared" si="18"/>
        <v>0</v>
      </c>
      <c r="K115">
        <f>C115*I115</f>
        <v>0</v>
      </c>
    </row>
    <row r="116" spans="2:11" ht="15">
      <c r="B116" t="s">
        <v>145</v>
      </c>
      <c r="C116" s="1">
        <v>-1.009117155805032</v>
      </c>
      <c r="D116">
        <v>0.25680985981843085</v>
      </c>
      <c r="E116">
        <v>-0.028219490865043887</v>
      </c>
      <c r="F116">
        <v>-3.92943306973687</v>
      </c>
      <c r="G116">
        <v>8.56267681945626E-05</v>
      </c>
      <c r="I116">
        <f t="shared" si="18"/>
        <v>0</v>
      </c>
      <c r="K116">
        <f>C116*I116</f>
        <v>0</v>
      </c>
    </row>
    <row r="117" spans="2:11" ht="15">
      <c r="B117" t="s">
        <v>151</v>
      </c>
      <c r="C117" s="1">
        <v>-0.4616655922610645</v>
      </c>
      <c r="D117">
        <v>0.1309020610733308</v>
      </c>
      <c r="E117">
        <v>-0.025874294220923157</v>
      </c>
      <c r="F117">
        <v>-3.5268015528223144</v>
      </c>
      <c r="G117">
        <v>0.0004221918572757702</v>
      </c>
      <c r="I117">
        <f t="shared" si="18"/>
        <v>0</v>
      </c>
      <c r="K117">
        <f>C117*I117</f>
        <v>0</v>
      </c>
    </row>
    <row r="118" spans="2:11" ht="15">
      <c r="B118" t="s">
        <v>37</v>
      </c>
      <c r="C118" s="1">
        <v>0.40239708849470723</v>
      </c>
      <c r="D118">
        <v>0.036466930815238136</v>
      </c>
      <c r="E118">
        <v>0.08764169662745479</v>
      </c>
      <c r="F118">
        <v>11.034575147918972</v>
      </c>
      <c r="G118">
        <v>3.5619462830163093E-28</v>
      </c>
      <c r="I118">
        <f t="shared" si="18"/>
        <v>4.83</v>
      </c>
      <c r="K118">
        <f t="shared" si="17"/>
        <v>1.943577937429436</v>
      </c>
    </row>
    <row r="119" spans="2:11" ht="15">
      <c r="B119" t="s">
        <v>38</v>
      </c>
      <c r="C119" s="1">
        <v>-1.1619796014568724</v>
      </c>
      <c r="D119">
        <v>0.13477677039944588</v>
      </c>
      <c r="E119">
        <v>-0.07944779276794342</v>
      </c>
      <c r="F119">
        <v>-8.621512431356269</v>
      </c>
      <c r="G119">
        <v>7.43821371985421E-18</v>
      </c>
      <c r="I119">
        <f t="shared" si="18"/>
        <v>0</v>
      </c>
      <c r="K119">
        <f t="shared" si="17"/>
        <v>0</v>
      </c>
    </row>
    <row r="120" spans="2:11" ht="15">
      <c r="B120" t="s">
        <v>59</v>
      </c>
      <c r="C120" s="1">
        <v>-0.3048495579057224</v>
      </c>
      <c r="D120">
        <v>0.0542781033085614</v>
      </c>
      <c r="E120">
        <v>-0.04212873748602631</v>
      </c>
      <c r="F120">
        <v>-5.616437187804936</v>
      </c>
      <c r="G120">
        <v>1.9929592919367893E-08</v>
      </c>
      <c r="I120">
        <f t="shared" si="18"/>
        <v>1</v>
      </c>
      <c r="K120">
        <f t="shared" si="17"/>
        <v>-0.3048495579057224</v>
      </c>
    </row>
    <row r="121" spans="2:11" ht="15">
      <c r="B121" t="s">
        <v>39</v>
      </c>
      <c r="C121" s="1">
        <v>-1.0060077352069723</v>
      </c>
      <c r="D121">
        <v>0.1482891157986861</v>
      </c>
      <c r="E121">
        <v>-0.050102431481920034</v>
      </c>
      <c r="F121">
        <v>-6.784096929761894</v>
      </c>
      <c r="G121">
        <v>1.223375266150716E-11</v>
      </c>
      <c r="I121">
        <f t="shared" si="18"/>
        <v>0</v>
      </c>
      <c r="K121">
        <f t="shared" si="17"/>
        <v>0</v>
      </c>
    </row>
    <row r="122" spans="1:3" ht="15">
      <c r="A122" t="s">
        <v>23</v>
      </c>
      <c r="B122" t="s">
        <v>42</v>
      </c>
      <c r="C122" s="1"/>
    </row>
    <row r="123" spans="1:3" ht="15">
      <c r="A123" t="s">
        <v>25</v>
      </c>
      <c r="B123" t="s">
        <v>156</v>
      </c>
      <c r="C123" s="1"/>
    </row>
    <row r="124" ht="15">
      <c r="C124" s="1"/>
    </row>
    <row r="126" ht="15">
      <c r="M126" t="s">
        <v>55</v>
      </c>
    </row>
    <row r="127" spans="7:13" ht="15">
      <c r="G127" t="s">
        <v>34</v>
      </c>
      <c r="K127" s="2">
        <f>L127*M127</f>
        <v>13.254241062486733</v>
      </c>
      <c r="L127">
        <f>SUM(K102:K124)</f>
        <v>13.254241062486733</v>
      </c>
      <c r="M127" t="b">
        <f>L127&gt;0</f>
        <v>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5.7109375" style="0" customWidth="1"/>
  </cols>
  <sheetData>
    <row r="1" ht="15">
      <c r="A1" t="s">
        <v>100</v>
      </c>
    </row>
    <row r="5" ht="15">
      <c r="A5" t="s">
        <v>129</v>
      </c>
    </row>
    <row r="6" spans="1:4" ht="15">
      <c r="A6" t="s">
        <v>2</v>
      </c>
      <c r="B6" t="s">
        <v>122</v>
      </c>
      <c r="C6" t="s">
        <v>123</v>
      </c>
      <c r="D6" t="s">
        <v>124</v>
      </c>
    </row>
    <row r="7" spans="1:16" ht="15">
      <c r="A7" t="s">
        <v>130</v>
      </c>
      <c r="B7">
        <v>14.384113650895202</v>
      </c>
      <c r="C7">
        <v>7.798297827333693</v>
      </c>
      <c r="D7">
        <v>11947</v>
      </c>
      <c r="M7" t="s">
        <v>131</v>
      </c>
      <c r="P7">
        <f>C7</f>
        <v>7.798297827333693</v>
      </c>
    </row>
    <row r="8" spans="1:4" ht="15">
      <c r="A8" t="s">
        <v>11</v>
      </c>
      <c r="B8">
        <v>73.77684774420356</v>
      </c>
      <c r="C8">
        <v>5.47925081801402</v>
      </c>
      <c r="D8">
        <v>11947</v>
      </c>
    </row>
    <row r="9" spans="1:4" ht="15">
      <c r="A9" t="s">
        <v>12</v>
      </c>
      <c r="B9">
        <v>4.298382752560205</v>
      </c>
      <c r="C9">
        <v>0.07236836720287737</v>
      </c>
      <c r="D9">
        <v>11947</v>
      </c>
    </row>
    <row r="10" spans="1:4" ht="15">
      <c r="A10" t="s">
        <v>13</v>
      </c>
      <c r="B10">
        <v>0.7631204486481962</v>
      </c>
      <c r="C10">
        <v>0.4251855613336166</v>
      </c>
      <c r="D10">
        <v>11947</v>
      </c>
    </row>
    <row r="11" spans="1:4" ht="15">
      <c r="A11" t="s">
        <v>14</v>
      </c>
      <c r="B11">
        <v>72.39603108088723</v>
      </c>
      <c r="C11">
        <v>23.999066616492055</v>
      </c>
      <c r="D11">
        <v>11947</v>
      </c>
    </row>
    <row r="12" spans="1:4" ht="15">
      <c r="A12" t="s">
        <v>15</v>
      </c>
      <c r="B12">
        <v>0.87134845567925</v>
      </c>
      <c r="C12">
        <v>0.3348278787466589</v>
      </c>
      <c r="D12">
        <v>11947</v>
      </c>
    </row>
    <row r="13" spans="1:4" ht="15">
      <c r="A13" t="s">
        <v>16</v>
      </c>
      <c r="B13">
        <v>0.7066209090148154</v>
      </c>
      <c r="C13">
        <v>0.45532971976330017</v>
      </c>
      <c r="D13">
        <v>11947</v>
      </c>
    </row>
    <row r="14" spans="1:4" ht="15">
      <c r="A14" t="s">
        <v>17</v>
      </c>
      <c r="B14">
        <v>0.40688038838202056</v>
      </c>
      <c r="C14">
        <v>0.49127277511341594</v>
      </c>
      <c r="D14">
        <v>11947</v>
      </c>
    </row>
    <row r="15" spans="1:4" ht="15">
      <c r="A15" t="s">
        <v>18</v>
      </c>
      <c r="B15">
        <v>0.10395915292542061</v>
      </c>
      <c r="C15">
        <v>0.305220322350116</v>
      </c>
      <c r="D15">
        <v>11947</v>
      </c>
    </row>
    <row r="16" spans="1:4" ht="15">
      <c r="A16" t="s">
        <v>19</v>
      </c>
      <c r="B16">
        <v>1.0551754739511419</v>
      </c>
      <c r="C16">
        <v>0.6713074841381922</v>
      </c>
      <c r="D16">
        <v>11947</v>
      </c>
    </row>
    <row r="17" spans="1:4" ht="15">
      <c r="A17" t="s">
        <v>20</v>
      </c>
      <c r="B17">
        <v>0.11802126056750649</v>
      </c>
      <c r="C17">
        <v>0.3226467978861027</v>
      </c>
      <c r="D17">
        <v>11947</v>
      </c>
    </row>
    <row r="18" spans="1:4" ht="15">
      <c r="A18" t="s">
        <v>21</v>
      </c>
      <c r="B18">
        <v>0.2991545994810413</v>
      </c>
      <c r="C18">
        <v>0.45790684186756575</v>
      </c>
      <c r="D18">
        <v>11947</v>
      </c>
    </row>
    <row r="19" spans="1:4" ht="15">
      <c r="A19" t="s">
        <v>37</v>
      </c>
      <c r="B19">
        <v>2.5461177811490803</v>
      </c>
      <c r="C19">
        <v>1.4179014604046138</v>
      </c>
      <c r="D19">
        <v>11947</v>
      </c>
    </row>
    <row r="20" spans="1:13" ht="15">
      <c r="A20" t="s">
        <v>22</v>
      </c>
      <c r="B20">
        <v>0.4928433916464384</v>
      </c>
      <c r="C20">
        <v>0.9309015929857196</v>
      </c>
      <c r="D20">
        <v>11947</v>
      </c>
      <c r="M20" t="s">
        <v>135</v>
      </c>
    </row>
    <row r="21" spans="1:13" ht="15">
      <c r="A21" t="s">
        <v>38</v>
      </c>
      <c r="B21">
        <v>0.279141314471971</v>
      </c>
      <c r="C21">
        <v>0.4451162353802882</v>
      </c>
      <c r="D21">
        <v>11947</v>
      </c>
      <c r="M21" t="s">
        <v>136</v>
      </c>
    </row>
    <row r="22" spans="1:13" ht="15">
      <c r="A22" t="s">
        <v>59</v>
      </c>
      <c r="B22">
        <v>2.461622164560141</v>
      </c>
      <c r="C22">
        <v>0.8996694596642162</v>
      </c>
      <c r="D22">
        <v>11947</v>
      </c>
      <c r="M22" t="s">
        <v>142</v>
      </c>
    </row>
    <row r="23" spans="1:4" ht="15">
      <c r="A23" t="s">
        <v>39</v>
      </c>
      <c r="B23">
        <v>0.1193605089143718</v>
      </c>
      <c r="C23">
        <v>0.3242258115675949</v>
      </c>
      <c r="D23">
        <v>11947</v>
      </c>
    </row>
    <row r="24" spans="1:2" ht="15">
      <c r="A24" t="s">
        <v>23</v>
      </c>
      <c r="B24" t="s">
        <v>26</v>
      </c>
    </row>
    <row r="25" spans="13:14" ht="15">
      <c r="M25" t="s">
        <v>134</v>
      </c>
      <c r="N25">
        <f>F48</f>
        <v>11947</v>
      </c>
    </row>
    <row r="27" spans="1:16" ht="15">
      <c r="A27" t="s">
        <v>101</v>
      </c>
      <c r="M27" t="str">
        <f>D28</f>
        <v>R Square</v>
      </c>
      <c r="P27">
        <f>D30</f>
        <v>0.3546537167188176</v>
      </c>
    </row>
    <row r="28" spans="1:16" ht="15">
      <c r="A28" t="s">
        <v>1</v>
      </c>
      <c r="B28" t="s">
        <v>102</v>
      </c>
      <c r="D28" t="s">
        <v>103</v>
      </c>
      <c r="E28" t="s">
        <v>104</v>
      </c>
      <c r="F28" t="s">
        <v>105</v>
      </c>
      <c r="M28" t="str">
        <f>F28</f>
        <v>Std. Error of the Estimate</v>
      </c>
      <c r="P28" s="3">
        <f>F30</f>
        <v>6.26884103867118</v>
      </c>
    </row>
    <row r="29" spans="2:3" ht="15">
      <c r="B29" t="s">
        <v>106</v>
      </c>
      <c r="C29" t="s">
        <v>107</v>
      </c>
    </row>
    <row r="30" spans="1:17" ht="15">
      <c r="A30">
        <v>1</v>
      </c>
      <c r="B30">
        <v>0.5955280990170133</v>
      </c>
      <c r="C30">
        <v>0.5904506026581916</v>
      </c>
      <c r="D30">
        <v>0.3546537167188176</v>
      </c>
      <c r="E30">
        <v>0.3537882061963952</v>
      </c>
      <c r="F30">
        <v>6.26884103867118</v>
      </c>
      <c r="M30" t="s">
        <v>132</v>
      </c>
      <c r="P30">
        <f>P7*P7*((1-P27))</f>
        <v>39.24573328811037</v>
      </c>
      <c r="Q30" s="3">
        <f>SQRT(P30)</f>
        <v>6.264641513136276</v>
      </c>
    </row>
    <row r="31" spans="1:2" ht="15">
      <c r="A31" t="s">
        <v>23</v>
      </c>
      <c r="B31" t="s">
        <v>108</v>
      </c>
    </row>
    <row r="32" spans="1:17" ht="15">
      <c r="A32" t="s">
        <v>25</v>
      </c>
      <c r="B32" t="s">
        <v>109</v>
      </c>
      <c r="M32" t="s">
        <v>133</v>
      </c>
      <c r="P32">
        <f>E49*E49</f>
        <v>39.24573328810836</v>
      </c>
      <c r="Q32" s="3">
        <f>E49</f>
        <v>6.264641513136116</v>
      </c>
    </row>
    <row r="33" spans="1:2" ht="15">
      <c r="A33" t="s">
        <v>110</v>
      </c>
      <c r="B33" t="s">
        <v>24</v>
      </c>
    </row>
    <row r="35" spans="1:13" ht="15">
      <c r="A35" t="s">
        <v>111</v>
      </c>
      <c r="M35" t="s">
        <v>140</v>
      </c>
    </row>
    <row r="36" spans="1:7" ht="15">
      <c r="A36" t="s">
        <v>1</v>
      </c>
      <c r="B36" t="s">
        <v>2</v>
      </c>
      <c r="C36" t="s">
        <v>112</v>
      </c>
      <c r="D36" t="s">
        <v>113</v>
      </c>
      <c r="E36" t="s">
        <v>114</v>
      </c>
      <c r="F36" t="s">
        <v>115</v>
      </c>
      <c r="G36" t="s">
        <v>6</v>
      </c>
    </row>
    <row r="37" spans="1:17" ht="15">
      <c r="A37">
        <v>1</v>
      </c>
      <c r="B37" t="s">
        <v>116</v>
      </c>
      <c r="C37">
        <v>257647.93193959718</v>
      </c>
      <c r="D37">
        <v>16</v>
      </c>
      <c r="E37">
        <v>16102.995746224824</v>
      </c>
      <c r="F37">
        <v>409.76245525729695</v>
      </c>
      <c r="G37">
        <v>0</v>
      </c>
      <c r="M37" s="17">
        <v>0.95</v>
      </c>
      <c r="O37">
        <f>1.645</f>
        <v>1.645</v>
      </c>
      <c r="P37" s="18">
        <f>-O37*Q$32</f>
        <v>-10.30533528910891</v>
      </c>
      <c r="Q37" s="18">
        <f>O37*Q$32</f>
        <v>10.30533528910891</v>
      </c>
    </row>
    <row r="38" spans="2:17" ht="15">
      <c r="B38" t="s">
        <v>117</v>
      </c>
      <c r="C38">
        <v>468829.52985976654</v>
      </c>
      <c r="D38">
        <v>11930</v>
      </c>
      <c r="E38">
        <v>39.298367968127955</v>
      </c>
      <c r="I38" t="s">
        <v>141</v>
      </c>
      <c r="J38" s="3">
        <f>SQRT(E38)</f>
        <v>6.26884103867118</v>
      </c>
      <c r="M38" s="17">
        <v>0.9</v>
      </c>
      <c r="O38">
        <v>1.28155</v>
      </c>
      <c r="P38" s="18">
        <f>-O38*Q$32</f>
        <v>-8.028451331159589</v>
      </c>
      <c r="Q38" s="18">
        <f>O38*Q$32</f>
        <v>8.028451331159589</v>
      </c>
    </row>
    <row r="39" spans="2:17" ht="15">
      <c r="B39" t="s">
        <v>118</v>
      </c>
      <c r="C39">
        <v>726477.4617993637</v>
      </c>
      <c r="D39">
        <v>11946</v>
      </c>
      <c r="M39" s="17">
        <v>0.8</v>
      </c>
      <c r="O39">
        <v>0.84162</v>
      </c>
      <c r="P39" s="18">
        <f>-O39*Q$32</f>
        <v>-5.272447590285618</v>
      </c>
      <c r="Q39" s="18">
        <f>O39*Q$32</f>
        <v>5.272447590285618</v>
      </c>
    </row>
    <row r="40" spans="1:17" ht="15">
      <c r="A40" t="s">
        <v>23</v>
      </c>
      <c r="B40" t="s">
        <v>108</v>
      </c>
      <c r="M40" s="17">
        <v>0.75</v>
      </c>
      <c r="O40">
        <v>0.67449</v>
      </c>
      <c r="P40" s="18">
        <f>-O40*Q$32</f>
        <v>-4.2254380541951795</v>
      </c>
      <c r="Q40" s="18">
        <f>O40*Q$32</f>
        <v>4.2254380541951795</v>
      </c>
    </row>
    <row r="41" spans="1:13" ht="15">
      <c r="A41" t="s">
        <v>25</v>
      </c>
      <c r="B41" t="s">
        <v>24</v>
      </c>
      <c r="M41" s="17">
        <v>0.5</v>
      </c>
    </row>
    <row r="42" spans="1:2" ht="15">
      <c r="A42" t="s">
        <v>110</v>
      </c>
      <c r="B42" t="s">
        <v>26</v>
      </c>
    </row>
    <row r="45" ht="15">
      <c r="A45" t="s">
        <v>119</v>
      </c>
    </row>
    <row r="46" spans="1:7" ht="15">
      <c r="A46" t="s">
        <v>2</v>
      </c>
      <c r="B46" t="s">
        <v>106</v>
      </c>
      <c r="G46" t="s">
        <v>107</v>
      </c>
    </row>
    <row r="47" spans="2:11" ht="15">
      <c r="B47" t="s">
        <v>120</v>
      </c>
      <c r="C47" t="s">
        <v>121</v>
      </c>
      <c r="D47" t="s">
        <v>122</v>
      </c>
      <c r="E47" t="s">
        <v>123</v>
      </c>
      <c r="F47" t="s">
        <v>124</v>
      </c>
      <c r="G47" t="s">
        <v>120</v>
      </c>
      <c r="H47" t="s">
        <v>121</v>
      </c>
      <c r="I47" t="s">
        <v>122</v>
      </c>
      <c r="J47" t="s">
        <v>123</v>
      </c>
      <c r="K47" t="s">
        <v>124</v>
      </c>
    </row>
    <row r="48" spans="1:16" ht="15">
      <c r="A48" t="s">
        <v>125</v>
      </c>
      <c r="B48">
        <v>-4.042721271514893</v>
      </c>
      <c r="C48">
        <v>25.470212936401367</v>
      </c>
      <c r="D48">
        <v>14.384113650874141</v>
      </c>
      <c r="E48">
        <v>4.644105480680305</v>
      </c>
      <c r="F48">
        <v>11947</v>
      </c>
      <c r="G48">
        <v>-2.073823928833008</v>
      </c>
      <c r="H48">
        <v>25.179040908813477</v>
      </c>
      <c r="I48">
        <v>13.669416072807573</v>
      </c>
      <c r="J48">
        <v>4.689912975298393</v>
      </c>
      <c r="K48">
        <v>8778</v>
      </c>
      <c r="M48" t="s">
        <v>137</v>
      </c>
      <c r="P48">
        <f>E48/SQRT(F48)</f>
        <v>0.04248862172533088</v>
      </c>
    </row>
    <row r="49" spans="1:11" ht="15">
      <c r="A49" t="s">
        <v>117</v>
      </c>
      <c r="B49">
        <v>-20.595985412597656</v>
      </c>
      <c r="C49">
        <v>18.747344970703125</v>
      </c>
      <c r="D49">
        <v>2.111787987488373E-11</v>
      </c>
      <c r="E49">
        <v>6.264641513136116</v>
      </c>
      <c r="F49">
        <v>11947</v>
      </c>
      <c r="G49">
        <v>-21.78702163696289</v>
      </c>
      <c r="H49">
        <v>15.631014823913574</v>
      </c>
      <c r="I49">
        <v>-2.336604409122746</v>
      </c>
      <c r="J49">
        <v>5.785322009576027</v>
      </c>
      <c r="K49">
        <v>8778</v>
      </c>
    </row>
    <row r="50" spans="1:11" ht="15">
      <c r="A50" t="s">
        <v>126</v>
      </c>
      <c r="B50">
        <v>-3.967789888381958</v>
      </c>
      <c r="C50">
        <v>2.3871335983276367</v>
      </c>
      <c r="D50">
        <v>-4.545265831263E-12</v>
      </c>
      <c r="E50">
        <v>0.999999999999969</v>
      </c>
      <c r="F50">
        <v>11947</v>
      </c>
      <c r="G50">
        <v>-3.5438337326049805</v>
      </c>
      <c r="H50">
        <v>2.3244364261627197</v>
      </c>
      <c r="I50">
        <v>-0.1538934852063143</v>
      </c>
      <c r="J50">
        <v>1.009863577562692</v>
      </c>
      <c r="K50">
        <v>8778</v>
      </c>
    </row>
    <row r="51" spans="1:11" ht="15">
      <c r="A51" t="s">
        <v>127</v>
      </c>
      <c r="B51">
        <v>-3.2854535579681396</v>
      </c>
      <c r="C51">
        <v>2.9905598163604736</v>
      </c>
      <c r="D51">
        <v>3.368711390398579E-12</v>
      </c>
      <c r="E51">
        <v>0.9993300953861881</v>
      </c>
      <c r="F51">
        <v>11947</v>
      </c>
      <c r="G51">
        <v>-3.4754464626312256</v>
      </c>
      <c r="H51">
        <v>2.493445634841919</v>
      </c>
      <c r="I51">
        <v>-0.3727330769290057</v>
      </c>
      <c r="J51">
        <v>0.9228694704312321</v>
      </c>
      <c r="K51">
        <v>8778</v>
      </c>
    </row>
    <row r="52" spans="1:2" ht="15">
      <c r="A52" t="s">
        <v>23</v>
      </c>
      <c r="B52" t="s">
        <v>24</v>
      </c>
    </row>
    <row r="53" spans="1:18" ht="15">
      <c r="A53" t="s">
        <v>25</v>
      </c>
      <c r="B53" t="s">
        <v>128</v>
      </c>
      <c r="M53" t="s">
        <v>138</v>
      </c>
      <c r="N53">
        <f>P48*P48+Q30*Q30</f>
        <v>39.24753857108649</v>
      </c>
      <c r="P53" s="3">
        <f>SQRT(N53)</f>
        <v>6.264785596577626</v>
      </c>
      <c r="Q53" t="s">
        <v>2</v>
      </c>
      <c r="R53" t="s">
        <v>139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Diehr</dc:creator>
  <cp:keywords/>
  <dc:description/>
  <cp:lastModifiedBy>Paula Diehr</cp:lastModifiedBy>
  <cp:lastPrinted>2014-06-27T18:38:31Z</cp:lastPrinted>
  <dcterms:created xsi:type="dcterms:W3CDTF">2014-04-30T23:07:03Z</dcterms:created>
  <dcterms:modified xsi:type="dcterms:W3CDTF">2014-08-13T22:08:07Z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