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4220" windowHeight="90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<sst xmlns="http://schemas.openxmlformats.org/spreadsheetml/2006/main" count="73" uniqueCount="65">
  <si>
    <t>Chapter 11</t>
  </si>
  <si>
    <t>The Decision to buy a used car or lease a new car</t>
  </si>
  <si>
    <t>Needed a car that would seat a couple of sons that are tall, have long legs, and big feet.</t>
  </si>
  <si>
    <t>My wife decided that a cadillac would be the right size and safe for her to drive.</t>
  </si>
  <si>
    <t>There was no way that I wanted to buy a new car (my basic belief is that new cars are a poor investment).</t>
  </si>
  <si>
    <t>Considered two options:</t>
  </si>
  <si>
    <t>(1) buy a used car and keep it for 10 years, or</t>
  </si>
  <si>
    <t>(2) lease a new car for two years.</t>
  </si>
  <si>
    <t>Investment horizon problem:  How to compare two investments that have different horizons?</t>
  </si>
  <si>
    <t>I assume that after 10 years my used car is worthless and I therefore have no car.</t>
  </si>
  <si>
    <t>Used 1991 cadillac costs $16,000 and additional annual repairs/maintainence costs will be $1,000.</t>
  </si>
  <si>
    <t>year</t>
  </si>
  <si>
    <t>used</t>
  </si>
  <si>
    <t>lease</t>
  </si>
  <si>
    <t>Repair costs will inflate at 2% / year.</t>
  </si>
  <si>
    <t>Total =</t>
  </si>
  <si>
    <t>Spring of 1995</t>
  </si>
  <si>
    <t>Costs:</t>
  </si>
  <si>
    <t>difference</t>
  </si>
  <si>
    <t>PV</t>
  </si>
  <si>
    <t>Period</t>
  </si>
  <si>
    <t>PV of diff.</t>
  </si>
  <si>
    <t>FV of diff</t>
  </si>
  <si>
    <t>Start with $100,000 and invest in either option.  How much will you have at the end of 10 years?</t>
  </si>
  <si>
    <t>Assumptions:  It costs $500 / month to lease a new Cadillac Deville.  Inflation will be 2% in lease costs.</t>
  </si>
  <si>
    <t>CHECK my calculations:</t>
  </si>
  <si>
    <t>Should I buy or lease???</t>
  </si>
  <si>
    <t>than $1,000 / year and lease costs have inflated about 2% per year.</t>
  </si>
  <si>
    <t>Are you stupid if you leased???</t>
  </si>
  <si>
    <t>Final correct (rational) decision depends on considering all factors not just the financial numbers.</t>
  </si>
  <si>
    <t>(1) safety</t>
  </si>
  <si>
    <t>(3) insurance (could have factored in quantitative analysis)</t>
  </si>
  <si>
    <t>(4) marital status</t>
  </si>
  <si>
    <t>(5) new car appeal--need to impress others, prove that you are sucessful, etc.</t>
  </si>
  <si>
    <t>If on net the qualitative factors exceed the quantifiable factors, then you should lease.</t>
  </si>
  <si>
    <t>(2) reliability; you drive the floating bridge each day.</t>
  </si>
  <si>
    <t>lease pmts</t>
  </si>
  <si>
    <t>upfront</t>
  </si>
  <si>
    <t>Total</t>
  </si>
  <si>
    <t>Lease</t>
  </si>
  <si>
    <t>****Need to account for the fact that cash flows are uneven--do present/future value calculations.</t>
  </si>
  <si>
    <t>Difference</t>
  </si>
  <si>
    <t>I bought the used car and my assumptions have proved to be correct.  In fact, repairs have averaged less</t>
  </si>
  <si>
    <t>I was in charge of finding a pre-1993 medium blue car in perfect shape, and for paying for it.</t>
  </si>
  <si>
    <t xml:space="preserve">  Car will be driven less than 12,000 miles per year.</t>
  </si>
  <si>
    <t>Over 10 years, the buy used option would result in about $41,500 less cash out flow.</t>
  </si>
  <si>
    <t>assumed that all cash flows were</t>
  </si>
  <si>
    <t>at the middle of the year</t>
  </si>
  <si>
    <t>used 6% for discount factor</t>
  </si>
  <si>
    <t>Conclude that I would have about $46,500 more in the bank if I buy used car.</t>
  </si>
  <si>
    <t>Anatomy of a decision: cars  part 2</t>
  </si>
  <si>
    <t>Lease versus buy over a lifetime!</t>
  </si>
  <si>
    <t>Assume that you drive for 60 years  (18-78 years of age)</t>
  </si>
  <si>
    <t>6% return on investments (double every 12 years)</t>
  </si>
  <si>
    <t>age</t>
  </si>
  <si>
    <t>years</t>
  </si>
  <si>
    <t>FV</t>
  </si>
  <si>
    <t>$</t>
  </si>
  <si>
    <t xml:space="preserve">value at </t>
  </si>
  <si>
    <t>remain</t>
  </si>
  <si>
    <t>factor</t>
  </si>
  <si>
    <t>age 78</t>
  </si>
  <si>
    <t>So, 5 leases are equivalent to 10 years!</t>
  </si>
  <si>
    <t>Conclude that the PV of the cash outflows are about $26,000 less for the buy-used option.</t>
  </si>
  <si>
    <t>PV =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</si>
</sst>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00"/>
    <numFmt numFmtId="166" formatCode="&quot;$&quot;#,##0.00"/>
    <numFmt numFmtId="167" formatCode="0.0"/>
    <numFmt numFmtId="168" formatCode="#,##0.0"/>
    <numFmt numFmtId="169" formatCode="&quot;$&quot;#,##0.0"/>
  </numFmts>
  <fonts count="6">
    <font>
      <sz val="10"/>
      <name val="Arial"/>
      <family val="0"/>
    </font>
    <font>
      <sz val="12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3" fontId="1" fillId="0" borderId="1" xfId="0" applyNumberFormat="1" applyFont="1" applyBorder="1" applyAlignment="1">
      <alignment/>
    </xf>
    <xf numFmtId="0" fontId="3" fillId="0" borderId="0" xfId="0" applyFont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3" fontId="0" fillId="0" borderId="0" xfId="0" applyNumberFormat="1" applyAlignment="1">
      <alignment/>
    </xf>
    <xf numFmtId="8" fontId="0" fillId="0" borderId="0" xfId="0" applyNumberFormat="1" applyAlignment="1">
      <alignment/>
    </xf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164" fontId="0" fillId="0" borderId="0" xfId="0" applyNumberFormat="1" applyFont="1" applyAlignment="1">
      <alignment/>
    </xf>
    <xf numFmtId="6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1" fillId="0" borderId="3" xfId="0" applyFont="1" applyFill="1" applyBorder="1" applyAlignment="1">
      <alignment horizontal="right"/>
    </xf>
    <xf numFmtId="0" fontId="1" fillId="0" borderId="4" xfId="0" applyFont="1" applyFill="1" applyBorder="1" applyAlignment="1">
      <alignment horizontal="right"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3" fontId="0" fillId="0" borderId="1" xfId="0" applyNumberFormat="1" applyBorder="1" applyAlignment="1">
      <alignment/>
    </xf>
    <xf numFmtId="0" fontId="4" fillId="0" borderId="0" xfId="0" applyFont="1" applyAlignment="1">
      <alignment/>
    </xf>
    <xf numFmtId="164" fontId="0" fillId="0" borderId="5" xfId="0" applyNumberFormat="1" applyBorder="1" applyAlignment="1">
      <alignment/>
    </xf>
    <xf numFmtId="3" fontId="5" fillId="0" borderId="0" xfId="0" applyNumberFormat="1" applyFont="1" applyAlignment="1">
      <alignment/>
    </xf>
    <xf numFmtId="17" fontId="1" fillId="0" borderId="0" xfId="0" applyNumberFormat="1" applyFont="1" applyAlignment="1">
      <alignment/>
    </xf>
    <xf numFmtId="6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2" borderId="0" xfId="0" applyFont="1" applyFill="1" applyAlignment="1">
      <alignment/>
    </xf>
    <xf numFmtId="164" fontId="0" fillId="0" borderId="0" xfId="0" applyNumberFormat="1" applyBorder="1" applyAlignment="1">
      <alignment/>
    </xf>
    <xf numFmtId="6" fontId="0" fillId="0" borderId="0" xfId="0" applyNumberFormat="1" applyAlignment="1">
      <alignment/>
    </xf>
    <xf numFmtId="0" fontId="0" fillId="0" borderId="0" xfId="0" applyAlignment="1">
      <alignment/>
    </xf>
    <xf numFmtId="8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3"/>
  <sheetViews>
    <sheetView tabSelected="1" workbookViewId="0" topLeftCell="A1">
      <selection activeCell="L21" sqref="L21"/>
    </sheetView>
  </sheetViews>
  <sheetFormatPr defaultColWidth="9.140625" defaultRowHeight="12.75"/>
  <cols>
    <col min="2" max="2" width="12.7109375" style="0" bestFit="1" customWidth="1"/>
    <col min="3" max="3" width="11.7109375" style="0" customWidth="1"/>
    <col min="4" max="4" width="8.57421875" style="0" customWidth="1"/>
    <col min="5" max="5" width="9.57421875" style="0" bestFit="1" customWidth="1"/>
    <col min="7" max="7" width="9.57421875" style="0" bestFit="1" customWidth="1"/>
    <col min="17" max="17" width="11.421875" style="0" customWidth="1"/>
  </cols>
  <sheetData>
    <row r="1" spans="1:13" ht="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8">
      <c r="A2" s="1"/>
      <c r="B2" s="1"/>
      <c r="C2" s="2" t="s">
        <v>1</v>
      </c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5">
      <c r="A3" s="1" t="s">
        <v>16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5">
      <c r="A4" s="1" t="s">
        <v>2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5">
      <c r="A5" s="1" t="s">
        <v>3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15">
      <c r="A6" s="1" t="s">
        <v>43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ht="15">
      <c r="A7" s="1" t="s">
        <v>4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3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15">
      <c r="A9" s="1" t="s">
        <v>5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7" ht="15">
      <c r="A10" s="1" t="s">
        <v>6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31"/>
      <c r="N10" s="32"/>
      <c r="O10" s="32"/>
      <c r="P10" s="32"/>
      <c r="Q10" s="32"/>
    </row>
    <row r="11" spans="1:17" ht="15">
      <c r="A11" s="1" t="s">
        <v>7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31"/>
      <c r="N11" s="32"/>
      <c r="O11" s="32"/>
      <c r="P11" s="32"/>
      <c r="Q11" s="32"/>
    </row>
    <row r="12" spans="1:17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P12" s="30"/>
      <c r="Q12" s="30"/>
    </row>
    <row r="13" spans="1:17" ht="15">
      <c r="A13" s="1" t="s">
        <v>8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P13" s="30"/>
      <c r="Q13" s="30"/>
    </row>
    <row r="14" spans="1:17" ht="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P14" s="30"/>
      <c r="Q14" s="30"/>
    </row>
    <row r="15" spans="1:17" ht="15">
      <c r="A15" s="1" t="s">
        <v>9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P15" s="30"/>
      <c r="Q15" s="30"/>
    </row>
    <row r="16" spans="1:17" ht="15">
      <c r="A16" s="1" t="s">
        <v>62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P16" s="30"/>
      <c r="Q16" s="30"/>
    </row>
    <row r="17" spans="1:17" ht="15">
      <c r="A17" s="1" t="s">
        <v>24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P17" s="30"/>
      <c r="Q17" s="30"/>
    </row>
    <row r="18" spans="1:13" ht="15">
      <c r="A18" s="1"/>
      <c r="B18" s="1" t="s">
        <v>44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7" ht="15">
      <c r="A19" s="1"/>
      <c r="B19" s="1" t="s">
        <v>10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Q19" s="30"/>
    </row>
    <row r="20" spans="1:13" ht="15">
      <c r="A20" s="1"/>
      <c r="B20" s="1"/>
      <c r="C20" s="1" t="s">
        <v>14</v>
      </c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 ht="15.75">
      <c r="A22" s="7" t="s">
        <v>17</v>
      </c>
      <c r="B22" s="1"/>
      <c r="C22" s="1"/>
      <c r="D22" s="1"/>
      <c r="E22" s="18" t="s">
        <v>38</v>
      </c>
      <c r="F22" s="1"/>
      <c r="G22" s="1"/>
      <c r="H22" s="1"/>
      <c r="I22" s="1"/>
      <c r="J22" s="1"/>
      <c r="K22" s="1"/>
      <c r="L22" s="1"/>
      <c r="M22" s="1"/>
    </row>
    <row r="23" spans="1:13" ht="15">
      <c r="A23" s="13" t="s">
        <v>11</v>
      </c>
      <c r="B23" s="14" t="s">
        <v>12</v>
      </c>
      <c r="C23" s="15" t="s">
        <v>36</v>
      </c>
      <c r="D23" s="19" t="s">
        <v>37</v>
      </c>
      <c r="E23" s="20" t="s">
        <v>39</v>
      </c>
      <c r="F23" s="1"/>
      <c r="G23" s="1" t="s">
        <v>18</v>
      </c>
      <c r="H23" s="1"/>
      <c r="I23" s="1"/>
      <c r="J23" s="1"/>
      <c r="K23" s="1"/>
      <c r="L23" s="1"/>
      <c r="M23" s="1"/>
    </row>
    <row r="24" spans="1:13" ht="15">
      <c r="A24" s="1">
        <v>1995</v>
      </c>
      <c r="B24" s="4">
        <v>16000</v>
      </c>
      <c r="C24" s="21"/>
      <c r="D24" s="22">
        <v>500</v>
      </c>
      <c r="E24" s="4">
        <f>D24+C24</f>
        <v>500</v>
      </c>
      <c r="F24" s="1"/>
      <c r="G24" s="11">
        <f>E24-B24</f>
        <v>-15500</v>
      </c>
      <c r="H24" s="1"/>
      <c r="I24" s="29">
        <v>34851</v>
      </c>
      <c r="J24" s="1"/>
      <c r="K24" s="1"/>
      <c r="L24" s="1"/>
      <c r="M24" s="1"/>
    </row>
    <row r="25" spans="1:13" ht="15">
      <c r="A25" s="1">
        <v>1996</v>
      </c>
      <c r="B25" s="4">
        <v>1000</v>
      </c>
      <c r="C25" s="21">
        <v>6000</v>
      </c>
      <c r="D25" s="22"/>
      <c r="E25" s="4">
        <f aca="true" t="shared" si="0" ref="E25:E34">C25+D25</f>
        <v>6000</v>
      </c>
      <c r="F25" s="1"/>
      <c r="G25" s="11">
        <f aca="true" t="shared" si="1" ref="G25:G34">E25-B25</f>
        <v>5000</v>
      </c>
      <c r="H25" s="1"/>
      <c r="I25" s="29">
        <v>35217</v>
      </c>
      <c r="J25" s="1"/>
      <c r="K25" s="1"/>
      <c r="L25" s="1"/>
      <c r="M25" s="1"/>
    </row>
    <row r="26" spans="1:13" ht="15">
      <c r="A26" s="1">
        <v>1997</v>
      </c>
      <c r="B26" s="4">
        <f>B25*1.02</f>
        <v>1020</v>
      </c>
      <c r="C26" s="21">
        <f>(C25*1.02)</f>
        <v>6120</v>
      </c>
      <c r="D26" s="22">
        <v>520</v>
      </c>
      <c r="E26" s="4">
        <f t="shared" si="0"/>
        <v>6640</v>
      </c>
      <c r="F26" s="17"/>
      <c r="G26" s="11">
        <f t="shared" si="1"/>
        <v>5620</v>
      </c>
      <c r="H26" s="1"/>
      <c r="I26" s="1"/>
      <c r="J26" s="1"/>
      <c r="K26" s="1"/>
      <c r="L26" s="1"/>
      <c r="M26" s="1"/>
    </row>
    <row r="27" spans="1:13" ht="15">
      <c r="A27" s="1">
        <v>1998</v>
      </c>
      <c r="B27" s="4">
        <f aca="true" t="shared" si="2" ref="B27:B34">B26*1.02</f>
        <v>1040.4</v>
      </c>
      <c r="C27" s="21">
        <f aca="true" t="shared" si="3" ref="C27:C34">(C26*1.02)</f>
        <v>6242.400000000001</v>
      </c>
      <c r="D27" s="22"/>
      <c r="E27" s="4">
        <f t="shared" si="0"/>
        <v>6242.400000000001</v>
      </c>
      <c r="F27" s="1"/>
      <c r="G27" s="11">
        <f t="shared" si="1"/>
        <v>5202</v>
      </c>
      <c r="H27" s="1"/>
      <c r="I27" s="1"/>
      <c r="J27" s="1"/>
      <c r="K27" s="1"/>
      <c r="L27" s="1"/>
      <c r="M27" s="1"/>
    </row>
    <row r="28" spans="1:8" ht="15">
      <c r="A28" s="1">
        <v>1999</v>
      </c>
      <c r="B28" s="4">
        <f t="shared" si="2"/>
        <v>1061.208</v>
      </c>
      <c r="C28" s="21">
        <f t="shared" si="3"/>
        <v>6367.2480000000005</v>
      </c>
      <c r="D28" s="22">
        <v>541</v>
      </c>
      <c r="E28" s="4">
        <f t="shared" si="0"/>
        <v>6908.2480000000005</v>
      </c>
      <c r="F28" s="17"/>
      <c r="G28" s="11">
        <f t="shared" si="1"/>
        <v>5847.040000000001</v>
      </c>
      <c r="H28" s="1"/>
    </row>
    <row r="29" spans="1:8" ht="15">
      <c r="A29" s="1">
        <v>2000</v>
      </c>
      <c r="B29" s="4">
        <f t="shared" si="2"/>
        <v>1082.43216</v>
      </c>
      <c r="C29" s="21">
        <f t="shared" si="3"/>
        <v>6494.592960000001</v>
      </c>
      <c r="D29" s="22"/>
      <c r="E29" s="4">
        <f t="shared" si="0"/>
        <v>6494.592960000001</v>
      </c>
      <c r="F29" s="1"/>
      <c r="G29" s="11">
        <f t="shared" si="1"/>
        <v>5412.160800000001</v>
      </c>
      <c r="H29" s="1"/>
    </row>
    <row r="30" spans="1:8" ht="15">
      <c r="A30" s="1">
        <v>2001</v>
      </c>
      <c r="B30" s="4">
        <f t="shared" si="2"/>
        <v>1104.0808032</v>
      </c>
      <c r="C30" s="21">
        <f t="shared" si="3"/>
        <v>6624.484819200001</v>
      </c>
      <c r="D30" s="22">
        <v>568</v>
      </c>
      <c r="E30" s="4">
        <f t="shared" si="0"/>
        <v>7192.484819200001</v>
      </c>
      <c r="F30" s="17"/>
      <c r="G30" s="11">
        <f t="shared" si="1"/>
        <v>6088.404016</v>
      </c>
      <c r="H30" s="1"/>
    </row>
    <row r="31" spans="1:8" ht="15">
      <c r="A31" s="1">
        <v>2002</v>
      </c>
      <c r="B31" s="4">
        <f t="shared" si="2"/>
        <v>1126.162419264</v>
      </c>
      <c r="C31" s="21">
        <f t="shared" si="3"/>
        <v>6756.974515584001</v>
      </c>
      <c r="D31" s="22"/>
      <c r="E31" s="4">
        <f t="shared" si="0"/>
        <v>6756.974515584001</v>
      </c>
      <c r="F31" s="1"/>
      <c r="G31" s="11">
        <f t="shared" si="1"/>
        <v>5630.812096320001</v>
      </c>
      <c r="H31" s="1"/>
    </row>
    <row r="32" spans="1:8" ht="15">
      <c r="A32" s="1">
        <v>2003</v>
      </c>
      <c r="B32" s="4">
        <f t="shared" si="2"/>
        <v>1148.68566764928</v>
      </c>
      <c r="C32" s="21">
        <f t="shared" si="3"/>
        <v>6892.114005895681</v>
      </c>
      <c r="D32" s="22">
        <v>580</v>
      </c>
      <c r="E32" s="4">
        <f t="shared" si="0"/>
        <v>7472.114005895681</v>
      </c>
      <c r="F32" s="17"/>
      <c r="G32" s="11">
        <f t="shared" si="1"/>
        <v>6323.428338246401</v>
      </c>
      <c r="H32" s="1"/>
    </row>
    <row r="33" spans="1:8" ht="15">
      <c r="A33" s="1">
        <v>2004</v>
      </c>
      <c r="B33" s="4">
        <f t="shared" si="2"/>
        <v>1171.6593810022657</v>
      </c>
      <c r="C33" s="21">
        <f t="shared" si="3"/>
        <v>7029.956286013595</v>
      </c>
      <c r="D33" s="22"/>
      <c r="E33" s="4">
        <f t="shared" si="0"/>
        <v>7029.956286013595</v>
      </c>
      <c r="F33" s="1"/>
      <c r="G33" s="11">
        <f t="shared" si="1"/>
        <v>5858.296905011329</v>
      </c>
      <c r="H33" s="1"/>
    </row>
    <row r="34" spans="1:8" ht="15" customHeight="1">
      <c r="A34" s="5">
        <v>2005</v>
      </c>
      <c r="B34" s="6">
        <f t="shared" si="2"/>
        <v>1195.092568622311</v>
      </c>
      <c r="C34" s="23">
        <f t="shared" si="3"/>
        <v>7170.555411733867</v>
      </c>
      <c r="D34" s="24"/>
      <c r="E34" s="6">
        <f t="shared" si="0"/>
        <v>7170.555411733867</v>
      </c>
      <c r="F34" s="5"/>
      <c r="G34" s="25">
        <f t="shared" si="1"/>
        <v>5975.462843111556</v>
      </c>
      <c r="H34" s="1"/>
    </row>
    <row r="35" spans="1:8" ht="15" customHeight="1">
      <c r="A35" s="1" t="s">
        <v>15</v>
      </c>
      <c r="B35" s="3">
        <f>SUM(B24:B34)</f>
        <v>26949.720999737856</v>
      </c>
      <c r="C35" s="16">
        <f>SUM(C24:C34)</f>
        <v>65698.32599842714</v>
      </c>
      <c r="D35" s="16">
        <f>SUM(D24:D34)</f>
        <v>2709</v>
      </c>
      <c r="E35" s="3">
        <f>SUM(E24:E34)</f>
        <v>68407.32599842714</v>
      </c>
      <c r="F35" s="1"/>
      <c r="G35" s="3">
        <f>SUM(G24:G34)</f>
        <v>41457.60499868929</v>
      </c>
      <c r="H35" s="1"/>
    </row>
    <row r="36" spans="1:8" ht="15" customHeight="1">
      <c r="A36" s="26" t="s">
        <v>45</v>
      </c>
      <c r="B36" s="3"/>
      <c r="C36" s="16"/>
      <c r="D36" s="16"/>
      <c r="E36" s="3"/>
      <c r="F36" s="1"/>
      <c r="G36" s="3"/>
      <c r="H36" s="1"/>
    </row>
    <row r="37" s="1" customFormat="1" ht="15" customHeight="1"/>
    <row r="38" s="1" customFormat="1" ht="15" customHeight="1">
      <c r="A38" s="1" t="s">
        <v>40</v>
      </c>
    </row>
    <row r="39" spans="1:6" s="1" customFormat="1" ht="15" customHeight="1">
      <c r="A39" s="8" t="s">
        <v>11</v>
      </c>
      <c r="B39" s="9" t="s">
        <v>12</v>
      </c>
      <c r="C39" s="10" t="s">
        <v>13</v>
      </c>
      <c r="D39" s="1" t="s">
        <v>18</v>
      </c>
      <c r="E39" s="1" t="s">
        <v>20</v>
      </c>
      <c r="F39" s="1" t="s">
        <v>19</v>
      </c>
    </row>
    <row r="40" spans="1:8" s="1" customFormat="1" ht="15" customHeight="1">
      <c r="A40" s="1">
        <v>1995</v>
      </c>
      <c r="B40" s="4">
        <v>16000</v>
      </c>
      <c r="C40" s="4">
        <v>500</v>
      </c>
      <c r="D40" s="28">
        <f>C40-B40</f>
        <v>-15500</v>
      </c>
      <c r="E40" s="1">
        <v>0</v>
      </c>
      <c r="F40" s="4">
        <f>D40/(1.06)^E40</f>
        <v>-15500</v>
      </c>
      <c r="H40" s="1" t="s">
        <v>46</v>
      </c>
    </row>
    <row r="41" spans="1:8" s="1" customFormat="1" ht="15" customHeight="1">
      <c r="A41" s="1">
        <v>1996</v>
      </c>
      <c r="B41" s="4">
        <v>1000</v>
      </c>
      <c r="C41" s="4">
        <v>6000</v>
      </c>
      <c r="D41" s="4">
        <f aca="true" t="shared" si="4" ref="D41:D50">C41-B41</f>
        <v>5000</v>
      </c>
      <c r="E41" s="1">
        <v>1</v>
      </c>
      <c r="F41" s="4">
        <f aca="true" t="shared" si="5" ref="F41:F50">D41/(1.06)^E41</f>
        <v>4716.981132075472</v>
      </c>
      <c r="H41" s="1" t="s">
        <v>47</v>
      </c>
    </row>
    <row r="42" spans="1:6" s="1" customFormat="1" ht="15" customHeight="1">
      <c r="A42" s="1">
        <v>1997</v>
      </c>
      <c r="B42" s="4">
        <f>B41*1.02</f>
        <v>1020</v>
      </c>
      <c r="C42" s="4">
        <v>6640</v>
      </c>
      <c r="D42" s="4">
        <f t="shared" si="4"/>
        <v>5620</v>
      </c>
      <c r="E42" s="1">
        <v>2</v>
      </c>
      <c r="F42" s="4">
        <f t="shared" si="5"/>
        <v>5001.779992880028</v>
      </c>
    </row>
    <row r="43" spans="1:8" s="1" customFormat="1" ht="15" customHeight="1">
      <c r="A43" s="1">
        <v>1998</v>
      </c>
      <c r="B43" s="4">
        <f aca="true" t="shared" si="6" ref="B43:B50">B42*1.02</f>
        <v>1040.4</v>
      </c>
      <c r="C43" s="4">
        <v>6242.4</v>
      </c>
      <c r="D43" s="4">
        <f t="shared" si="4"/>
        <v>5202</v>
      </c>
      <c r="E43" s="1">
        <v>3</v>
      </c>
      <c r="F43" s="4">
        <f t="shared" si="5"/>
        <v>4367.699510334033</v>
      </c>
      <c r="H43" s="1" t="s">
        <v>48</v>
      </c>
    </row>
    <row r="44" spans="1:6" s="1" customFormat="1" ht="15" customHeight="1">
      <c r="A44" s="1">
        <v>1999</v>
      </c>
      <c r="B44" s="4">
        <f t="shared" si="6"/>
        <v>1061.208</v>
      </c>
      <c r="C44" s="4">
        <v>6908.2480000000005</v>
      </c>
      <c r="D44" s="4">
        <f t="shared" si="4"/>
        <v>5847.040000000001</v>
      </c>
      <c r="E44" s="1">
        <v>4</v>
      </c>
      <c r="F44" s="4">
        <f t="shared" si="5"/>
        <v>4631.403332699236</v>
      </c>
    </row>
    <row r="45" spans="1:6" s="1" customFormat="1" ht="15" customHeight="1">
      <c r="A45" s="1">
        <v>2000</v>
      </c>
      <c r="B45" s="4">
        <f t="shared" si="6"/>
        <v>1082.43216</v>
      </c>
      <c r="C45" s="4">
        <v>6494.592960000001</v>
      </c>
      <c r="D45" s="4">
        <f t="shared" si="4"/>
        <v>5412.160800000001</v>
      </c>
      <c r="E45" s="1">
        <v>5</v>
      </c>
      <c r="F45" s="4">
        <f t="shared" si="5"/>
        <v>4044.2813906652973</v>
      </c>
    </row>
    <row r="46" spans="1:7" ht="15">
      <c r="A46" s="1">
        <v>2001</v>
      </c>
      <c r="B46" s="4">
        <f t="shared" si="6"/>
        <v>1104.0808032</v>
      </c>
      <c r="C46" s="4">
        <v>7192.484819200001</v>
      </c>
      <c r="D46" s="4">
        <f t="shared" si="4"/>
        <v>6088.404016</v>
      </c>
      <c r="E46" s="1">
        <v>6</v>
      </c>
      <c r="F46" s="4">
        <f t="shared" si="5"/>
        <v>4292.084585534456</v>
      </c>
      <c r="G46" s="1"/>
    </row>
    <row r="47" spans="1:7" ht="15">
      <c r="A47" s="1">
        <v>2002</v>
      </c>
      <c r="B47" s="4">
        <f t="shared" si="6"/>
        <v>1126.162419264</v>
      </c>
      <c r="C47" s="4">
        <v>6756.974515584001</v>
      </c>
      <c r="D47" s="4">
        <f t="shared" si="4"/>
        <v>5630.812096320001</v>
      </c>
      <c r="E47" s="1">
        <v>7</v>
      </c>
      <c r="F47" s="4">
        <f t="shared" si="5"/>
        <v>3744.811640128315</v>
      </c>
      <c r="G47" s="1"/>
    </row>
    <row r="48" spans="1:7" ht="15">
      <c r="A48" s="1">
        <v>2003</v>
      </c>
      <c r="B48" s="4">
        <f t="shared" si="6"/>
        <v>1148.68566764928</v>
      </c>
      <c r="C48" s="4">
        <v>7472.114005895681</v>
      </c>
      <c r="D48" s="4">
        <f t="shared" si="4"/>
        <v>6323.428338246401</v>
      </c>
      <c r="E48" s="1">
        <v>8</v>
      </c>
      <c r="F48" s="4">
        <f t="shared" si="5"/>
        <v>3967.39716870928</v>
      </c>
      <c r="G48" s="1"/>
    </row>
    <row r="49" spans="1:7" ht="15">
      <c r="A49" s="1">
        <v>2004</v>
      </c>
      <c r="B49" s="4">
        <f t="shared" si="6"/>
        <v>1171.6593810022657</v>
      </c>
      <c r="C49" s="4">
        <v>7029.956286013595</v>
      </c>
      <c r="D49" s="4">
        <f t="shared" si="4"/>
        <v>5858.296905011329</v>
      </c>
      <c r="E49" s="1">
        <v>9</v>
      </c>
      <c r="F49" s="4">
        <f t="shared" si="5"/>
        <v>3467.5169369789064</v>
      </c>
      <c r="G49" s="1"/>
    </row>
    <row r="50" spans="1:7" ht="15" customHeight="1">
      <c r="A50" s="5">
        <v>2005</v>
      </c>
      <c r="B50" s="6">
        <f t="shared" si="6"/>
        <v>1195.092568622311</v>
      </c>
      <c r="C50" s="6">
        <v>7170.555411733867</v>
      </c>
      <c r="D50" s="6">
        <f t="shared" si="4"/>
        <v>5975.462843111556</v>
      </c>
      <c r="E50" s="5">
        <v>10</v>
      </c>
      <c r="F50" s="6">
        <f t="shared" si="5"/>
        <v>3336.6672412438534</v>
      </c>
      <c r="G50" s="1"/>
    </row>
    <row r="51" spans="4:7" ht="15" customHeight="1">
      <c r="D51" s="12"/>
      <c r="E51" t="s">
        <v>21</v>
      </c>
      <c r="F51" s="4">
        <f>SUM(F40:F50)</f>
        <v>26070.622931248876</v>
      </c>
      <c r="G51" s="4"/>
    </row>
    <row r="52" spans="5:6" ht="15" customHeight="1">
      <c r="E52" t="s">
        <v>22</v>
      </c>
      <c r="F52" s="4">
        <f>F51*(1.06)^10</f>
        <v>46688.51502386438</v>
      </c>
    </row>
    <row r="53" spans="1:6" ht="15" customHeight="1">
      <c r="A53" t="s">
        <v>63</v>
      </c>
      <c r="F53" s="4"/>
    </row>
    <row r="54" ht="15" customHeight="1">
      <c r="F54" s="4"/>
    </row>
    <row r="55" ht="15" customHeight="1">
      <c r="A55" s="7" t="s">
        <v>25</v>
      </c>
    </row>
    <row r="56" s="1" customFormat="1" ht="15" customHeight="1">
      <c r="A56" s="1" t="s">
        <v>23</v>
      </c>
    </row>
    <row r="57" spans="1:3" s="1" customFormat="1" ht="15" customHeight="1">
      <c r="A57" s="13" t="s">
        <v>11</v>
      </c>
      <c r="B57" s="14" t="s">
        <v>12</v>
      </c>
      <c r="C57" s="15" t="s">
        <v>13</v>
      </c>
    </row>
    <row r="58" spans="1:3" s="1" customFormat="1" ht="15" customHeight="1">
      <c r="A58" s="1">
        <v>1995</v>
      </c>
      <c r="B58" s="4">
        <f>100000-B40</f>
        <v>84000</v>
      </c>
      <c r="C58" s="4">
        <f>100000-C40</f>
        <v>99500</v>
      </c>
    </row>
    <row r="59" spans="1:3" s="1" customFormat="1" ht="15">
      <c r="A59" s="1">
        <v>1996</v>
      </c>
      <c r="B59" s="4">
        <f>B58*(1.06)-B41</f>
        <v>88040</v>
      </c>
      <c r="C59" s="4">
        <f>C58*(1.06)-C41</f>
        <v>99470</v>
      </c>
    </row>
    <row r="60" spans="1:3" s="1" customFormat="1" ht="15">
      <c r="A60" s="1">
        <v>1997</v>
      </c>
      <c r="B60" s="4">
        <f aca="true" t="shared" si="7" ref="B60:B68">B59*(1.06)-B42</f>
        <v>92302.40000000001</v>
      </c>
      <c r="C60" s="4">
        <f aca="true" t="shared" si="8" ref="C60:C68">C59*(1.06)-C42</f>
        <v>98798.20000000001</v>
      </c>
    </row>
    <row r="61" spans="1:3" s="1" customFormat="1" ht="15">
      <c r="A61" s="1">
        <v>1998</v>
      </c>
      <c r="B61" s="4">
        <f t="shared" si="7"/>
        <v>96800.14400000001</v>
      </c>
      <c r="C61" s="4">
        <f t="shared" si="8"/>
        <v>98483.69200000002</v>
      </c>
    </row>
    <row r="62" spans="1:3" ht="15">
      <c r="A62" s="1">
        <v>1999</v>
      </c>
      <c r="B62" s="4">
        <f t="shared" si="7"/>
        <v>101546.94464000002</v>
      </c>
      <c r="C62" s="4">
        <f t="shared" si="8"/>
        <v>97484.46552000003</v>
      </c>
    </row>
    <row r="63" spans="1:3" ht="15">
      <c r="A63" s="1">
        <v>2000</v>
      </c>
      <c r="B63" s="4">
        <f t="shared" si="7"/>
        <v>106557.32915840003</v>
      </c>
      <c r="C63" s="4">
        <f t="shared" si="8"/>
        <v>96838.94049120005</v>
      </c>
    </row>
    <row r="64" spans="1:3" ht="15">
      <c r="A64" s="1">
        <v>2001</v>
      </c>
      <c r="B64" s="4">
        <f t="shared" si="7"/>
        <v>111846.68810470402</v>
      </c>
      <c r="C64" s="4">
        <f t="shared" si="8"/>
        <v>95456.79210147205</v>
      </c>
    </row>
    <row r="65" spans="1:3" ht="15">
      <c r="A65" s="1">
        <v>2002</v>
      </c>
      <c r="B65" s="4">
        <f t="shared" si="7"/>
        <v>117431.32697172227</v>
      </c>
      <c r="C65" s="4">
        <f t="shared" si="8"/>
        <v>94427.22511197637</v>
      </c>
    </row>
    <row r="66" spans="1:3" ht="15">
      <c r="A66" s="1">
        <v>2003</v>
      </c>
      <c r="B66" s="4">
        <f t="shared" si="7"/>
        <v>123328.52092237634</v>
      </c>
      <c r="C66" s="4">
        <f t="shared" si="8"/>
        <v>92620.74461279927</v>
      </c>
    </row>
    <row r="67" spans="1:4" ht="15">
      <c r="A67" s="1">
        <v>2004</v>
      </c>
      <c r="B67" s="4">
        <f t="shared" si="7"/>
        <v>129556.57279671666</v>
      </c>
      <c r="C67" s="4">
        <f t="shared" si="8"/>
        <v>91148.03300355365</v>
      </c>
      <c r="D67" t="s">
        <v>41</v>
      </c>
    </row>
    <row r="68" spans="1:4" ht="15" customHeight="1">
      <c r="A68" s="5">
        <v>2005</v>
      </c>
      <c r="B68" s="4">
        <f t="shared" si="7"/>
        <v>136134.87459589736</v>
      </c>
      <c r="C68" s="4">
        <f t="shared" si="8"/>
        <v>89446.359572033</v>
      </c>
      <c r="D68" s="27">
        <f>B68-C68</f>
        <v>46688.515023864355</v>
      </c>
    </row>
    <row r="69" spans="1:4" ht="15" customHeight="1">
      <c r="A69" t="s">
        <v>49</v>
      </c>
      <c r="B69" s="4"/>
      <c r="C69" s="4"/>
      <c r="D69" s="34"/>
    </row>
    <row r="70" ht="15" customHeight="1"/>
    <row r="71" spans="1:11" ht="15" customHeight="1">
      <c r="A71" s="1" t="s">
        <v>26</v>
      </c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5" customHeight="1">
      <c r="A72" s="1" t="s">
        <v>42</v>
      </c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5" customHeight="1">
      <c r="A73" s="1" t="s">
        <v>27</v>
      </c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5" customHeight="1">
      <c r="A75" s="1" t="s">
        <v>28</v>
      </c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5" customHeight="1">
      <c r="A77" s="1" t="s">
        <v>29</v>
      </c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5" customHeight="1">
      <c r="A78" s="1" t="s">
        <v>30</v>
      </c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5" customHeight="1">
      <c r="A79" s="1" t="s">
        <v>35</v>
      </c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5" customHeight="1">
      <c r="A80" s="1" t="s">
        <v>31</v>
      </c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5" customHeight="1">
      <c r="A81" s="1" t="s">
        <v>32</v>
      </c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="1" customFormat="1" ht="15">
      <c r="A82" s="1" t="s">
        <v>33</v>
      </c>
    </row>
    <row r="83" s="1" customFormat="1" ht="15">
      <c r="A83" s="1" t="s">
        <v>34</v>
      </c>
    </row>
    <row r="84" spans="1:10" s="1" customFormat="1" ht="15">
      <c r="A84" s="33"/>
      <c r="B84" s="33"/>
      <c r="C84" s="33"/>
      <c r="D84" s="33"/>
      <c r="E84" s="33"/>
      <c r="F84" s="33"/>
      <c r="G84" s="33"/>
      <c r="H84" s="33"/>
      <c r="I84" s="33"/>
      <c r="J84" s="33"/>
    </row>
    <row r="85" spans="1:5" s="1" customFormat="1" ht="15">
      <c r="A85" s="1" t="s">
        <v>50</v>
      </c>
      <c r="B85"/>
      <c r="C85"/>
      <c r="D85"/>
      <c r="E85"/>
    </row>
    <row r="86" spans="2:5" s="1" customFormat="1" ht="15">
      <c r="B86"/>
      <c r="C86"/>
      <c r="D86"/>
      <c r="E86"/>
    </row>
    <row r="87" ht="15">
      <c r="A87" s="1" t="s">
        <v>51</v>
      </c>
    </row>
    <row r="88" ht="15">
      <c r="A88" s="1"/>
    </row>
    <row r="89" ht="15">
      <c r="A89" s="1" t="s">
        <v>52</v>
      </c>
    </row>
    <row r="90" spans="1:2" ht="15">
      <c r="A90" s="1"/>
      <c r="B90" t="s">
        <v>53</v>
      </c>
    </row>
    <row r="91" ht="15">
      <c r="A91" s="1"/>
    </row>
    <row r="92" spans="1:5" ht="15">
      <c r="A92" s="31" t="s">
        <v>54</v>
      </c>
      <c r="B92" s="32" t="s">
        <v>55</v>
      </c>
      <c r="C92" s="32" t="s">
        <v>56</v>
      </c>
      <c r="D92" s="32" t="s">
        <v>57</v>
      </c>
      <c r="E92" s="32" t="s">
        <v>58</v>
      </c>
    </row>
    <row r="93" spans="1:5" ht="15">
      <c r="A93" s="31"/>
      <c r="B93" s="32" t="s">
        <v>59</v>
      </c>
      <c r="C93" s="32" t="s">
        <v>60</v>
      </c>
      <c r="D93" s="32"/>
      <c r="E93" s="32" t="s">
        <v>61</v>
      </c>
    </row>
    <row r="94" spans="1:5" ht="15">
      <c r="A94" s="1">
        <v>28</v>
      </c>
      <c r="B94">
        <v>50</v>
      </c>
      <c r="C94">
        <v>17.96</v>
      </c>
      <c r="D94" s="30">
        <v>46689</v>
      </c>
      <c r="E94" s="30">
        <f aca="true" t="shared" si="9" ref="E94:E99">D94*C94</f>
        <v>838534.4400000001</v>
      </c>
    </row>
    <row r="95" spans="1:5" ht="15">
      <c r="A95" s="1">
        <v>38</v>
      </c>
      <c r="B95">
        <v>40</v>
      </c>
      <c r="C95">
        <v>10.08</v>
      </c>
      <c r="D95" s="30">
        <v>46689</v>
      </c>
      <c r="E95" s="30">
        <f t="shared" si="9"/>
        <v>470625.12</v>
      </c>
    </row>
    <row r="96" spans="1:5" ht="15">
      <c r="A96" s="1">
        <v>48</v>
      </c>
      <c r="B96">
        <v>30</v>
      </c>
      <c r="C96">
        <v>5.66</v>
      </c>
      <c r="D96" s="30">
        <v>46689</v>
      </c>
      <c r="E96" s="30">
        <f t="shared" si="9"/>
        <v>264259.74</v>
      </c>
    </row>
    <row r="97" spans="1:5" ht="15">
      <c r="A97" s="1">
        <v>58</v>
      </c>
      <c r="B97">
        <v>20</v>
      </c>
      <c r="C97">
        <v>3.17</v>
      </c>
      <c r="D97" s="30">
        <v>46689</v>
      </c>
      <c r="E97" s="30">
        <f t="shared" si="9"/>
        <v>148004.13</v>
      </c>
    </row>
    <row r="98" spans="1:5" ht="15">
      <c r="A98" s="1">
        <v>68</v>
      </c>
      <c r="B98">
        <v>10</v>
      </c>
      <c r="C98">
        <v>1.78</v>
      </c>
      <c r="D98" s="30">
        <v>46689</v>
      </c>
      <c r="E98" s="30">
        <f t="shared" si="9"/>
        <v>83106.42</v>
      </c>
    </row>
    <row r="99" spans="1:5" ht="15">
      <c r="A99" s="1">
        <v>78</v>
      </c>
      <c r="B99">
        <v>0</v>
      </c>
      <c r="C99">
        <v>1</v>
      </c>
      <c r="D99" s="30">
        <v>46689</v>
      </c>
      <c r="E99" s="30">
        <f t="shared" si="9"/>
        <v>46689</v>
      </c>
    </row>
    <row r="100" ht="15">
      <c r="A100" s="1"/>
    </row>
    <row r="101" spans="1:6" ht="15">
      <c r="A101" s="1"/>
      <c r="C101" t="s">
        <v>56</v>
      </c>
      <c r="D101" s="32" t="s">
        <v>15</v>
      </c>
      <c r="E101" s="35">
        <f>SUM(E94:E99)</f>
        <v>1851218.85</v>
      </c>
      <c r="F101" s="36"/>
    </row>
    <row r="103" spans="3:5" ht="12.75">
      <c r="C103" t="s">
        <v>64</v>
      </c>
      <c r="D103" s="37">
        <f>E101/32</f>
        <v>57850.5890625</v>
      </c>
      <c r="E103" s="36"/>
    </row>
  </sheetData>
  <mergeCells count="2">
    <mergeCell ref="E101:F101"/>
    <mergeCell ref="D103:E103"/>
  </mergeCells>
  <printOptions/>
  <pageMargins left="0.5" right="0.5" top="0.74" bottom="0.78" header="0.5" footer="0.5"/>
  <pageSetup horizontalDpi="600" verticalDpi="600" orientation="portrait" scale="86" r:id="rId1"/>
  <rowBreaks count="1" manualBreakCount="1">
    <brk id="5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Washington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 Computer Services</dc:creator>
  <cp:keywords/>
  <dc:description/>
  <cp:lastModifiedBy>UW Business School</cp:lastModifiedBy>
  <cp:lastPrinted>2002-01-17T00:03:44Z</cp:lastPrinted>
  <dcterms:created xsi:type="dcterms:W3CDTF">2002-01-16T17:23:23Z</dcterms:created>
  <dcterms:modified xsi:type="dcterms:W3CDTF">2005-04-08T00:02:42Z</dcterms:modified>
  <cp:category/>
  <cp:version/>
  <cp:contentType/>
  <cp:contentStatus/>
</cp:coreProperties>
</file>