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ckLee\Documents\Web\Dante\public_html\salarypolicy\"/>
    </mc:Choice>
  </mc:AlternateContent>
  <bookViews>
    <workbookView xWindow="0" yWindow="0" windowWidth="25170" windowHeight="11460"/>
  </bookViews>
  <sheets>
    <sheet name="Salary Policy Worksheet" sheetId="1" r:id="rId1"/>
    <sheet name="Instructions" sheetId="2" r:id="rId2"/>
    <sheet name="Supplementary Data" sheetId="3" r:id="rId3"/>
  </sheets>
  <calcPr calcId="152511"/>
</workbook>
</file>

<file path=xl/calcChain.xml><?xml version="1.0" encoding="utf-8"?>
<calcChain xmlns="http://schemas.openxmlformats.org/spreadsheetml/2006/main">
  <c r="N62" i="1" l="1"/>
  <c r="N61" i="1"/>
  <c r="N60" i="1"/>
  <c r="N59" i="1"/>
  <c r="N58" i="1"/>
  <c r="N57" i="1"/>
  <c r="N56" i="1"/>
  <c r="N55" i="1"/>
  <c r="N54" i="1"/>
  <c r="N52" i="1"/>
  <c r="N51" i="1"/>
  <c r="N50" i="1"/>
  <c r="N49" i="1"/>
  <c r="N48" i="1"/>
  <c r="N47" i="1"/>
  <c r="N46" i="1"/>
  <c r="N44" i="1"/>
  <c r="N43" i="1"/>
  <c r="N42" i="1"/>
  <c r="N41" i="1"/>
  <c r="N40" i="1"/>
  <c r="N39" i="1"/>
  <c r="N37" i="1"/>
  <c r="N36" i="1"/>
  <c r="N35" i="1"/>
  <c r="N34" i="1"/>
  <c r="N33" i="1"/>
  <c r="N31" i="1"/>
  <c r="N30" i="1"/>
  <c r="N29" i="1"/>
  <c r="N28" i="1"/>
  <c r="N27" i="1"/>
  <c r="N25" i="1"/>
  <c r="N24" i="1"/>
  <c r="N22" i="1"/>
  <c r="N21" i="1"/>
  <c r="O21" i="1" s="1"/>
  <c r="I62" i="1"/>
  <c r="I61" i="1"/>
  <c r="I60" i="1"/>
  <c r="I59" i="1"/>
  <c r="I58" i="1"/>
  <c r="I57" i="1"/>
  <c r="I56" i="1"/>
  <c r="I55" i="1"/>
  <c r="I53" i="1"/>
  <c r="I52" i="1"/>
  <c r="I51" i="1"/>
  <c r="I50" i="1"/>
  <c r="I48" i="1"/>
  <c r="I47" i="1"/>
  <c r="I46" i="1"/>
  <c r="I45" i="1"/>
  <c r="I43" i="1"/>
  <c r="I42" i="1"/>
  <c r="I41" i="1"/>
  <c r="I39" i="1"/>
  <c r="I38" i="1"/>
  <c r="I36" i="1"/>
  <c r="I35" i="1"/>
  <c r="I33" i="1"/>
  <c r="I32" i="1"/>
  <c r="I31" i="1"/>
  <c r="I29" i="1"/>
  <c r="I28" i="1"/>
  <c r="I27" i="1"/>
  <c r="I25" i="1"/>
  <c r="I24" i="1"/>
  <c r="I22" i="1"/>
  <c r="I21" i="1"/>
  <c r="J21" i="1" s="1"/>
  <c r="D62" i="1"/>
  <c r="D61" i="1"/>
  <c r="D60" i="1"/>
  <c r="D59" i="1"/>
  <c r="D58" i="1"/>
  <c r="D56" i="1"/>
  <c r="D55" i="1"/>
  <c r="D54" i="1"/>
  <c r="D53" i="1"/>
  <c r="D51" i="1"/>
  <c r="D50" i="1"/>
  <c r="D49" i="1"/>
  <c r="D47" i="1"/>
  <c r="D46" i="1"/>
  <c r="D45" i="1"/>
  <c r="D43" i="1"/>
  <c r="D42" i="1"/>
  <c r="D40" i="1"/>
  <c r="D39" i="1"/>
  <c r="D37" i="1"/>
  <c r="D35" i="1"/>
  <c r="D33" i="1"/>
  <c r="D31" i="1"/>
  <c r="D30" i="1"/>
  <c r="D28" i="1"/>
  <c r="D27" i="1"/>
  <c r="D25" i="1"/>
  <c r="D24" i="1"/>
  <c r="D22" i="1"/>
  <c r="D21" i="1"/>
  <c r="E21" i="1" s="1"/>
  <c r="E22" i="1" l="1"/>
  <c r="J22" i="1"/>
  <c r="O22" i="1"/>
  <c r="O20" i="1"/>
  <c r="J20" i="1"/>
  <c r="E20" i="1"/>
  <c r="H3" i="3" l="1"/>
  <c r="N23" i="1" l="1"/>
  <c r="O23" i="1" s="1"/>
  <c r="O24" i="1" s="1"/>
  <c r="O25" i="1" s="1"/>
  <c r="I23" i="1"/>
  <c r="J23" i="1" s="1"/>
  <c r="J24" i="1" s="1"/>
  <c r="J25" i="1" s="1"/>
  <c r="H4" i="3" l="1"/>
  <c r="I26" i="1"/>
  <c r="J26" i="1" s="1"/>
  <c r="J27" i="1" s="1"/>
  <c r="J28" i="1" s="1"/>
  <c r="J29" i="1" s="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D23" i="1" l="1"/>
  <c r="E23" i="1" s="1"/>
  <c r="E24" i="1" s="1"/>
  <c r="E25" i="1" s="1"/>
  <c r="N26" i="1"/>
  <c r="O26" i="1" s="1"/>
  <c r="O27" i="1" s="1"/>
  <c r="O28" i="1" s="1"/>
  <c r="O29" i="1" s="1"/>
  <c r="O30" i="1" s="1"/>
  <c r="O31" i="1" s="1"/>
  <c r="H5" i="3" l="1"/>
  <c r="H6" i="3" l="1"/>
  <c r="D26" i="1" l="1"/>
  <c r="E26" i="1" s="1"/>
  <c r="E27" i="1" s="1"/>
  <c r="E28" i="1" s="1"/>
  <c r="H7" i="3"/>
  <c r="H8" i="3" l="1"/>
  <c r="H47" i="3" s="1"/>
  <c r="D12" i="1" s="1"/>
  <c r="D29" i="1" l="1"/>
  <c r="E29" i="1" s="1"/>
  <c r="E30" i="1" s="1"/>
  <c r="E31" i="1" s="1"/>
  <c r="D32" i="1" l="1"/>
  <c r="E32" i="1" s="1"/>
  <c r="E33" i="1" s="1"/>
  <c r="D34" i="1" l="1"/>
  <c r="E34" i="1" s="1"/>
  <c r="E35" i="1" s="1"/>
  <c r="D36" i="1" l="1"/>
  <c r="E36" i="1" s="1"/>
  <c r="E37" i="1" s="1"/>
  <c r="D38" i="1" l="1"/>
  <c r="E38" i="1" s="1"/>
  <c r="E39" i="1" s="1"/>
  <c r="E40" i="1" s="1"/>
  <c r="D41" i="1" l="1"/>
  <c r="E41" i="1" s="1"/>
  <c r="E42" i="1" s="1"/>
  <c r="E43" i="1" s="1"/>
  <c r="D44" i="1" l="1"/>
  <c r="E44" i="1" s="1"/>
  <c r="E45" i="1" s="1"/>
  <c r="E46" i="1" s="1"/>
  <c r="E47" i="1" s="1"/>
  <c r="D48" i="1" l="1"/>
  <c r="E48" i="1" s="1"/>
  <c r="E49" i="1" s="1"/>
  <c r="E50" i="1" s="1"/>
  <c r="E51" i="1" s="1"/>
  <c r="D52" i="1" l="1"/>
  <c r="E52" i="1" s="1"/>
  <c r="E53" i="1" s="1"/>
  <c r="E54" i="1" s="1"/>
  <c r="E55" i="1" s="1"/>
  <c r="E56" i="1" s="1"/>
  <c r="D57" i="1" l="1"/>
  <c r="E57" i="1" s="1"/>
  <c r="E58" i="1" s="1"/>
  <c r="E59" i="1" s="1"/>
  <c r="E60" i="1" s="1"/>
  <c r="E61" i="1" s="1"/>
  <c r="E62" i="1" s="1"/>
  <c r="J32" i="3" l="1"/>
  <c r="J33" i="3"/>
  <c r="I30" i="1" l="1"/>
  <c r="J30" i="1" s="1"/>
  <c r="J31" i="1" s="1"/>
  <c r="J32" i="1" s="1"/>
  <c r="J33" i="1" s="1"/>
  <c r="I34" i="1" l="1"/>
  <c r="J34" i="1" s="1"/>
  <c r="J35" i="1" s="1"/>
  <c r="J36" i="1" s="1"/>
  <c r="I37" i="1" l="1"/>
  <c r="J37" i="1" s="1"/>
  <c r="J38" i="1" s="1"/>
  <c r="J39" i="1" s="1"/>
  <c r="I40" i="1" l="1"/>
  <c r="J40" i="1" s="1"/>
  <c r="J41" i="1" s="1"/>
  <c r="J42" i="1" s="1"/>
  <c r="J43" i="1" s="1"/>
  <c r="I44" i="1" l="1"/>
  <c r="J44" i="1" s="1"/>
  <c r="J45" i="1" s="1"/>
  <c r="J46" i="1" s="1"/>
  <c r="J47" i="1" s="1"/>
  <c r="J48" i="1" s="1"/>
  <c r="I49" i="1" l="1"/>
  <c r="J49" i="1" s="1"/>
  <c r="J50" i="1" s="1"/>
  <c r="J51" i="1" s="1"/>
  <c r="J52" i="1" s="1"/>
  <c r="J53" i="1" s="1"/>
  <c r="I54" i="1" l="1"/>
  <c r="J54" i="1" s="1"/>
  <c r="J55" i="1" s="1"/>
  <c r="J56" i="1" s="1"/>
  <c r="J57" i="1" s="1"/>
  <c r="J58" i="1" s="1"/>
  <c r="J59" i="1" s="1"/>
  <c r="J60" i="1" s="1"/>
  <c r="J61" i="1" s="1"/>
  <c r="J62" i="1" s="1"/>
  <c r="J28" i="3" l="1"/>
  <c r="J29" i="3" l="1"/>
  <c r="J30" i="3" l="1"/>
  <c r="J31" i="3"/>
  <c r="I3" i="3"/>
  <c r="I4" i="3" l="1"/>
  <c r="I5" i="3" l="1"/>
  <c r="I6" i="3" l="1"/>
  <c r="I7" i="3"/>
  <c r="N32" i="1"/>
  <c r="O32" i="1" s="1"/>
  <c r="O33" i="1" s="1"/>
  <c r="O34" i="1" s="1"/>
  <c r="O35" i="1" s="1"/>
  <c r="O36" i="1" s="1"/>
  <c r="O37" i="1" s="1"/>
  <c r="I8" i="3" l="1"/>
  <c r="I9" i="3" l="1"/>
  <c r="I10" i="3" l="1"/>
  <c r="I11" i="3" l="1"/>
  <c r="I12" i="3" l="1"/>
  <c r="I13" i="3" l="1"/>
  <c r="N38" i="1"/>
  <c r="O38" i="1" s="1"/>
  <c r="O39" i="1" s="1"/>
  <c r="O40" i="1" s="1"/>
  <c r="O41" i="1" s="1"/>
  <c r="O42" i="1" s="1"/>
  <c r="O43" i="1" s="1"/>
  <c r="O44" i="1" s="1"/>
  <c r="I14" i="3" l="1"/>
  <c r="I47" i="3" s="1"/>
  <c r="D13" i="1" s="1"/>
  <c r="J3" i="3" l="1"/>
  <c r="J4" i="3" l="1"/>
  <c r="J5" i="3" l="1"/>
  <c r="J6" i="3" l="1"/>
  <c r="J7" i="3" l="1"/>
  <c r="J8" i="3" l="1"/>
  <c r="N45" i="1"/>
  <c r="O45" i="1" s="1"/>
  <c r="O46" i="1" s="1"/>
  <c r="O47" i="1" s="1"/>
  <c r="O48" i="1" s="1"/>
  <c r="O49" i="1" s="1"/>
  <c r="O50" i="1" s="1"/>
  <c r="O51" i="1" s="1"/>
  <c r="O52" i="1" s="1"/>
  <c r="J9" i="3" l="1"/>
  <c r="J10" i="3" l="1"/>
  <c r="J11" i="3" l="1"/>
  <c r="J12" i="3" l="1"/>
  <c r="J13" i="3" l="1"/>
  <c r="J14" i="3" l="1"/>
  <c r="J15" i="3" l="1"/>
  <c r="J16" i="3" l="1"/>
  <c r="N53" i="1"/>
  <c r="O53" i="1" s="1"/>
  <c r="O54" i="1" s="1"/>
  <c r="O55" i="1" s="1"/>
  <c r="O56" i="1" s="1"/>
  <c r="O57" i="1" s="1"/>
  <c r="O58" i="1" s="1"/>
  <c r="O59" i="1" s="1"/>
  <c r="O60" i="1" s="1"/>
  <c r="O61" i="1" s="1"/>
  <c r="O62" i="1" s="1"/>
  <c r="J17" i="3" l="1"/>
  <c r="J18" i="3" l="1"/>
  <c r="J19" i="3" l="1"/>
  <c r="J20" i="3" l="1"/>
  <c r="J21" i="3" l="1"/>
  <c r="J22" i="3" l="1"/>
  <c r="J23" i="3" l="1"/>
  <c r="J24" i="3" l="1"/>
  <c r="J25" i="3" l="1"/>
  <c r="J26" i="3" l="1"/>
  <c r="J27" i="3"/>
  <c r="J47" i="3" l="1"/>
  <c r="D14" i="1" s="1"/>
  <c r="D15" i="1" s="1"/>
</calcChain>
</file>

<file path=xl/sharedStrings.xml><?xml version="1.0" encoding="utf-8"?>
<sst xmlns="http://schemas.openxmlformats.org/spreadsheetml/2006/main" count="77" uniqueCount="55">
  <si>
    <t>Salary</t>
  </si>
  <si>
    <t>Starting Asst Prof Salary:</t>
  </si>
  <si>
    <t>Percentage for Promotion Raises:</t>
  </si>
  <si>
    <t>Percentage for Tier Raises:</t>
  </si>
  <si>
    <t>Rank</t>
  </si>
  <si>
    <t>Tier</t>
  </si>
  <si>
    <t>Asst Prof</t>
  </si>
  <si>
    <t>Assoc Prof</t>
  </si>
  <si>
    <t>Prof</t>
  </si>
  <si>
    <t>Salary Policy Worksheet</t>
  </si>
  <si>
    <t>Above average faculty members</t>
  </si>
  <si>
    <t>Average faculty members</t>
  </si>
  <si>
    <t>Below average faculty members</t>
  </si>
  <si>
    <t>(use the recent average new Asst Prof salary for this department or school)</t>
  </si>
  <si>
    <t>Adjustable Parameters</t>
  </si>
  <si>
    <t>Years Since Hire</t>
  </si>
  <si>
    <t>If the top salary for the "above average" person still seems lower than you'd like to see for a superstar, remember that this system still allows for retention raises, and also allows for a department to add (with Provost's approval) one or more additional tiers for an individual in exceptional circumstances.</t>
  </si>
  <si>
    <t>NOTES:</t>
  </si>
  <si>
    <t>(same percentage for all)</t>
  </si>
  <si>
    <t>(capped as described below)</t>
  </si>
  <si>
    <t>Cap tier raises for salaries above:</t>
  </si>
  <si>
    <t>Cap tier raises?</t>
  </si>
  <si>
    <t>YES</t>
  </si>
  <si>
    <t>Years in Rank</t>
  </si>
  <si>
    <t>Total</t>
  </si>
  <si>
    <t>Average Outcomes</t>
  </si>
  <si>
    <t>Average Computed Salaries</t>
  </si>
  <si>
    <t>Average</t>
  </si>
  <si>
    <t>UW Head Count (Professorial Ranks)</t>
  </si>
  <si>
    <t>(tier advancement approximately every 3 years on average)</t>
  </si>
  <si>
    <t>(tier advancement approximately every 4 years on average)</t>
  </si>
  <si>
    <t>(tier advancement approximately every 6 years on average)</t>
  </si>
  <si>
    <t>Average Asst Prof Salary:</t>
  </si>
  <si>
    <t>Average Assoc Prof Salary:</t>
  </si>
  <si>
    <t>Ratio of Avg Prof/Avg Asst</t>
  </si>
  <si>
    <t xml:space="preserve">The proposal allows the formulas for tier and promotion raises to be changed for an individual department, college, school, or campus, with provost's approval. You can experiment with different values to see what effects they would have in your unit. Try to make the salary profile more closely approximate that of your peers, or whatever profile you deem desirable. </t>
  </si>
  <si>
    <t>In this model, the "above average" faculty member gets a tier promotion approximately every three years on average, somewhat faster in the years just after promotion to full prof (assuming these are peak productivity years), somewhat slower toward the end of their career.  This person gets promoted to the high-bar "Eminent Professor" tier (#7) and then two more tiers after that.</t>
  </si>
  <si>
    <t>The "average" faculty member gets a tier promotion approximately every four years on average, again slightly faster in the peak productivity years and slower toward the end.  This person never gets to tier 7, but instead ends their career at Professor 6.  </t>
  </si>
  <si>
    <t>The "below average" faculty member takes 12 years at Associate Prof to become full professor, and on average gets a tier promotion approximately every 6 years.  This person never gets beyond Professor 3.</t>
  </si>
  <si>
    <t>(compare these to the averages for your selected peer group)</t>
  </si>
  <si>
    <t>(enter NO to see the effects of not having a cap on tier raises; cap will be ignored)</t>
  </si>
  <si>
    <t>Average Prof Salary:</t>
  </si>
  <si>
    <t>The computations of average salaries for assistant, associate, and full professors are based on 2012-2013 UW faculty demographics, using data provided by the Office of Planning and Budgeting. These age distributions will not, of course, be accurate for every department; but they should provide a pretty good approximation of what the department's average salaries would be under this system.</t>
  </si>
  <si>
    <t>(use $132,400 for current UW average 9-month salary, $176,533 for 12-month)</t>
  </si>
  <si>
    <t>The default parameters for tier and promotion raises are the default formulas in the salary policy proposal -- for faculty members whose salary is above the average UW full prof salary recently about $132,400 for 9-month appointments), tier raises are 8% of the average, or $10,592 in 2015 dollars. For those whose salary is below the average, tier raises are 8% of their salaries.</t>
  </si>
  <si>
    <t>Prom/Tier</t>
  </si>
  <si>
    <t>(use 1.0% to match historical entry-point rise, 0.4% to match historical UW investment in salaries)</t>
  </si>
  <si>
    <t xml:space="preserve">Average Variable Adjustment: </t>
  </si>
  <si>
    <t>Salary Policy Worksheet (Updated May 25, 2016)</t>
  </si>
  <si>
    <t>This worksheet gives an estimate of what the current salary profile might look like for faculty members who do not receive retention raises in a particular department, college, school, or campus if the proposed salary policy had been in effect for many years. To use it, simply enter the current average starting Assistant Professor salary for the unit in question. For more detailed instructions, see the second page of this spreadsheet.</t>
  </si>
  <si>
    <t>This worksheet gives an estimate of what the current salary profile might look like for faculty members who do not receive retention raises in a particular department, college, school, or campus if the proposed salary policy had been in effect for many years. To use it, simply enter the current average starting Assistant Professor salary for the unit in question, and it will display the resulting typical current salaries for above average, average, and below average faculty members according to the number of years since they were hired.  You can then compare these numbers to current UW salaries and peer salaries, and see if they look appropriate. </t>
  </si>
  <si>
    <t>This spreadsheet also allows you to change various parameters of the new policy: the percentages used for tier and promotion raises and variable adjustments, whether tier raises are capped or not, and at what salary level the cap kicks in.</t>
  </si>
  <si>
    <t>All of these computations are in 2016 dollars, since the proposed salary policy will have accounted inflation via the Market Adjustments.  </t>
  </si>
  <si>
    <t>The main adjustable parameter is the current starting Assistant Prof salary for the unit.  You should set this to the average starting salary for new Assistant Profs over the past year or two (remember, we're doing all of the computations in 2016 dollars).</t>
  </si>
  <si>
    <t>This salary system is designed to work best if, on average, Variable Adjustments are added each year so that Market Adjustments plus Variable Adjustments keep pace with the rise in entry-level salaries. Historically, they have gone up 1% faster than the CPI, so an ideal amount for Variable Adjustments would be 1% per year. Alternatively, an annual average of 0.4% invested in Variable Adjustments would match the UW's historical overall investment in salaries.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</si>
</sst>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0.0%"/>
    <numFmt numFmtId="166" formatCode="&quot;$&quot;#,##0.00"/>
  </numFmts>
  <fonts count="11"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theme="1"/>
      <name val="Calibri"/>
      <family val="2"/>
      <scheme val="minor"/>
    </font>
    <font>
      <b/>
      <sz val="20"/>
      <color theme="0"/>
      <name val="Calibri"/>
      <family val="2"/>
      <scheme val="minor"/>
    </font>
    <font>
      <b/>
      <sz val="16"/>
      <color theme="0"/>
      <name val="Calibri"/>
      <family val="2"/>
      <scheme val="minor"/>
    </font>
    <font>
      <b/>
      <sz val="11"/>
      <color rgb="FF222222"/>
      <name val="Calibri"/>
      <family val="2"/>
      <scheme val="minor"/>
    </font>
    <font>
      <sz val="11"/>
      <color rgb="FF222222"/>
      <name val="Calibri"/>
      <family val="2"/>
      <scheme val="minor"/>
    </font>
    <font>
      <b/>
      <sz val="11"/>
      <color rgb="FF000000"/>
      <name val="Calibri"/>
      <family val="2"/>
    </font>
    <font>
      <sz val="11"/>
      <color theme="1"/>
      <name val="Calibri"/>
      <family val="2"/>
    </font>
  </fonts>
  <fills count="8">
    <fill>
      <patternFill patternType="none"/>
    </fill>
    <fill>
      <patternFill patternType="gray125"/>
    </fill>
    <fill>
      <patternFill patternType="solid">
        <fgColor theme="8"/>
      </patternFill>
    </fill>
    <fill>
      <patternFill patternType="solid">
        <fgColor rgb="FFFFFFCC"/>
      </patternFill>
    </fill>
    <fill>
      <patternFill patternType="solid">
        <fgColor theme="8" tint="0.79998168889431442"/>
        <bgColor indexed="65"/>
      </patternFill>
    </fill>
    <fill>
      <patternFill patternType="solid">
        <fgColor rgb="FFFFFF00"/>
        <bgColor indexed="64"/>
      </patternFill>
    </fill>
    <fill>
      <patternFill patternType="solid">
        <fgColor rgb="FFDCE6F1"/>
        <bgColor rgb="FFDCE6F1"/>
      </patternFill>
    </fill>
    <fill>
      <patternFill patternType="solid">
        <fgColor rgb="FF00B050"/>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3" fillId="2" borderId="0" applyNumberFormat="0" applyBorder="0" applyAlignment="0" applyProtection="0"/>
    <xf numFmtId="44" fontId="4" fillId="0" borderId="0" applyFont="0" applyFill="0" applyBorder="0" applyAlignment="0" applyProtection="0"/>
    <xf numFmtId="0" fontId="4" fillId="3" borderId="1" applyNumberFormat="0" applyFont="0" applyAlignment="0" applyProtection="0"/>
    <xf numFmtId="0" fontId="4" fillId="4" borderId="0" applyNumberFormat="0" applyBorder="0" applyAlignment="0" applyProtection="0"/>
    <xf numFmtId="9" fontId="4" fillId="0" borderId="0" applyFont="0" applyFill="0" applyBorder="0" applyAlignment="0" applyProtection="0"/>
  </cellStyleXfs>
  <cellXfs count="68">
    <xf numFmtId="0" fontId="0" fillId="0" borderId="0" xfId="0"/>
    <xf numFmtId="0" fontId="0" fillId="0" borderId="2" xfId="0" applyFont="1" applyBorder="1" applyAlignment="1">
      <alignment horizontal="left" vertical="top" wrapText="1"/>
    </xf>
    <xf numFmtId="0" fontId="7" fillId="0" borderId="2" xfId="0" applyFont="1" applyBorder="1" applyAlignment="1">
      <alignment vertical="center" wrapText="1"/>
    </xf>
    <xf numFmtId="0" fontId="0" fillId="0" borderId="2" xfId="0" applyFont="1" applyBorder="1"/>
    <xf numFmtId="0" fontId="8" fillId="0" borderId="2" xfId="0" applyFont="1" applyBorder="1" applyAlignment="1">
      <alignment horizontal="left" vertical="center" wrapText="1" indent="1"/>
    </xf>
    <xf numFmtId="164" fontId="5" fillId="2" borderId="3" xfId="1" applyNumberFormat="1" applyFont="1" applyBorder="1" applyAlignment="1">
      <alignment horizontal="center"/>
    </xf>
    <xf numFmtId="164" fontId="0" fillId="5" borderId="6" xfId="3" applyNumberFormat="1" applyFont="1" applyFill="1" applyBorder="1" applyProtection="1">
      <protection locked="0"/>
    </xf>
    <xf numFmtId="165" fontId="0" fillId="5" borderId="6" xfId="3" applyNumberFormat="1" applyFont="1" applyFill="1" applyBorder="1" applyProtection="1">
      <protection locked="0"/>
    </xf>
    <xf numFmtId="164" fontId="0" fillId="5" borderId="6" xfId="3" applyNumberFormat="1" applyFont="1" applyFill="1" applyBorder="1" applyAlignment="1" applyProtection="1">
      <alignment horizontal="right"/>
      <protection locked="0"/>
    </xf>
    <xf numFmtId="0" fontId="0" fillId="0" borderId="0" xfId="0" applyProtection="1"/>
    <xf numFmtId="164" fontId="0" fillId="0" borderId="0" xfId="0" applyNumberFormat="1" applyProtection="1"/>
    <xf numFmtId="164" fontId="2" fillId="7" borderId="6" xfId="3" applyNumberFormat="1" applyFont="1" applyFill="1" applyBorder="1" applyProtection="1"/>
    <xf numFmtId="2" fontId="2" fillId="7" borderId="6" xfId="3" applyNumberFormat="1" applyFont="1" applyFill="1" applyBorder="1" applyAlignment="1" applyProtection="1">
      <alignment horizontal="right"/>
    </xf>
    <xf numFmtId="0" fontId="1" fillId="0" borderId="0" xfId="0" applyFont="1" applyAlignment="1" applyProtection="1">
      <alignment horizontal="right"/>
    </xf>
    <xf numFmtId="0" fontId="1" fillId="0" borderId="0" xfId="0" applyFont="1" applyProtection="1"/>
    <xf numFmtId="0" fontId="2" fillId="2" borderId="2" xfId="1" applyFont="1" applyBorder="1" applyAlignment="1" applyProtection="1">
      <alignment horizontal="right"/>
    </xf>
    <xf numFmtId="0" fontId="1" fillId="4" borderId="2" xfId="4" applyFont="1" applyBorder="1" applyAlignment="1" applyProtection="1">
      <alignment horizontal="center"/>
    </xf>
    <xf numFmtId="164" fontId="1" fillId="4" borderId="2" xfId="4" applyNumberFormat="1" applyFont="1" applyBorder="1" applyAlignment="1" applyProtection="1">
      <alignment horizontal="center"/>
    </xf>
    <xf numFmtId="164" fontId="1" fillId="0" borderId="0" xfId="0" applyNumberFormat="1" applyFont="1" applyBorder="1" applyAlignment="1" applyProtection="1">
      <alignment horizontal="center"/>
    </xf>
    <xf numFmtId="0" fontId="0" fillId="0" borderId="2" xfId="0" applyFont="1" applyBorder="1" applyAlignment="1" applyProtection="1">
      <alignment horizontal="left"/>
    </xf>
    <xf numFmtId="1" fontId="0" fillId="0" borderId="2" xfId="0" applyNumberFormat="1" applyBorder="1" applyAlignment="1" applyProtection="1">
      <alignment horizontal="center"/>
    </xf>
    <xf numFmtId="164" fontId="0" fillId="0" borderId="2" xfId="2" applyNumberFormat="1" applyFont="1" applyBorder="1" applyProtection="1"/>
    <xf numFmtId="164" fontId="0" fillId="0" borderId="2" xfId="0" applyNumberFormat="1" applyBorder="1" applyProtection="1"/>
    <xf numFmtId="164" fontId="0" fillId="0" borderId="0" xfId="0" applyNumberFormat="1" applyBorder="1" applyProtection="1"/>
    <xf numFmtId="1" fontId="0" fillId="0" borderId="2" xfId="0" applyNumberFormat="1" applyFont="1" applyBorder="1" applyAlignment="1" applyProtection="1">
      <alignment horizontal="center"/>
    </xf>
    <xf numFmtId="164" fontId="0" fillId="0" borderId="0" xfId="2" applyNumberFormat="1" applyFont="1" applyProtection="1"/>
    <xf numFmtId="0" fontId="0" fillId="0" borderId="2" xfId="0" applyBorder="1"/>
    <xf numFmtId="0" fontId="9" fillId="6" borderId="2" xfId="0" applyFont="1" applyFill="1" applyBorder="1" applyAlignment="1">
      <alignment horizontal="right"/>
    </xf>
    <xf numFmtId="0" fontId="0" fillId="0" borderId="2" xfId="0" applyBorder="1" applyAlignment="1">
      <alignment horizontal="right"/>
    </xf>
    <xf numFmtId="0" fontId="10" fillId="0" borderId="2" xfId="0" applyFont="1" applyFill="1" applyBorder="1" applyAlignment="1">
      <alignment horizontal="left"/>
    </xf>
    <xf numFmtId="0" fontId="10" fillId="0" borderId="2" xfId="0" applyNumberFormat="1" applyFont="1" applyFill="1" applyBorder="1"/>
    <xf numFmtId="164" fontId="10" fillId="0" borderId="2" xfId="5" applyNumberFormat="1" applyFont="1" applyFill="1" applyBorder="1"/>
    <xf numFmtId="0" fontId="9" fillId="6" borderId="2" xfId="0" applyFont="1" applyFill="1" applyBorder="1" applyAlignment="1">
      <alignment horizontal="left"/>
    </xf>
    <xf numFmtId="0" fontId="9" fillId="6" borderId="2" xfId="0" applyNumberFormat="1" applyFont="1" applyFill="1" applyBorder="1"/>
    <xf numFmtId="166" fontId="9" fillId="6" borderId="2" xfId="0" applyNumberFormat="1" applyFont="1" applyFill="1" applyBorder="1" applyAlignment="1">
      <alignment horizontal="left"/>
    </xf>
    <xf numFmtId="164" fontId="0" fillId="0" borderId="14" xfId="0" applyNumberFormat="1" applyBorder="1" applyAlignment="1" applyProtection="1">
      <alignment horizontal="left"/>
    </xf>
    <xf numFmtId="164" fontId="0" fillId="0" borderId="15" xfId="0" applyNumberFormat="1" applyBorder="1" applyAlignment="1" applyProtection="1">
      <alignment horizontal="left"/>
    </xf>
    <xf numFmtId="164" fontId="0" fillId="0" borderId="16" xfId="0" applyNumberFormat="1" applyBorder="1" applyAlignment="1" applyProtection="1">
      <alignment horizontal="left"/>
    </xf>
    <xf numFmtId="164" fontId="5" fillId="2" borderId="3" xfId="1" applyNumberFormat="1" applyFont="1" applyBorder="1" applyAlignment="1" applyProtection="1">
      <alignment horizontal="center"/>
    </xf>
    <xf numFmtId="164" fontId="5" fillId="2" borderId="0" xfId="1" applyNumberFormat="1" applyFont="1" applyBorder="1" applyAlignment="1" applyProtection="1">
      <alignment horizontal="center"/>
    </xf>
    <xf numFmtId="0" fontId="0" fillId="0" borderId="8"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10" xfId="0" applyFont="1" applyBorder="1" applyAlignment="1" applyProtection="1">
      <alignment horizontal="left" vertical="top" wrapText="1"/>
    </xf>
    <xf numFmtId="164" fontId="6" fillId="2" borderId="3" xfId="1" applyNumberFormat="1" applyFont="1" applyBorder="1" applyAlignment="1" applyProtection="1">
      <alignment horizontal="center"/>
    </xf>
    <xf numFmtId="164" fontId="6" fillId="2" borderId="0" xfId="1" applyNumberFormat="1" applyFont="1" applyBorder="1" applyAlignment="1" applyProtection="1">
      <alignment horizontal="center"/>
    </xf>
    <xf numFmtId="0" fontId="0" fillId="0" borderId="5"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164" fontId="2" fillId="2" borderId="2" xfId="1" applyNumberFormat="1" applyFont="1" applyBorder="1" applyAlignment="1" applyProtection="1">
      <alignment horizontal="center"/>
    </xf>
    <xf numFmtId="164" fontId="0" fillId="0" borderId="11" xfId="0" applyNumberFormat="1" applyBorder="1" applyAlignment="1" applyProtection="1">
      <alignment horizontal="left"/>
    </xf>
    <xf numFmtId="164" fontId="0" fillId="0" borderId="12" xfId="0" applyNumberFormat="1" applyBorder="1" applyAlignment="1" applyProtection="1">
      <alignment horizontal="left"/>
    </xf>
    <xf numFmtId="164" fontId="0" fillId="0" borderId="13" xfId="0" applyNumberFormat="1" applyBorder="1" applyAlignment="1" applyProtection="1">
      <alignment horizontal="left"/>
    </xf>
    <xf numFmtId="164" fontId="0" fillId="0" borderId="3" xfId="0" applyNumberFormat="1" applyBorder="1" applyAlignment="1" applyProtection="1">
      <alignment horizontal="left"/>
    </xf>
    <xf numFmtId="164" fontId="0" fillId="0" borderId="0" xfId="0" applyNumberFormat="1" applyBorder="1" applyAlignment="1" applyProtection="1">
      <alignment horizontal="left"/>
    </xf>
    <xf numFmtId="164" fontId="0" fillId="0" borderId="4" xfId="0" applyNumberFormat="1" applyBorder="1" applyAlignment="1" applyProtection="1">
      <alignment horizontal="left"/>
    </xf>
    <xf numFmtId="0" fontId="1" fillId="0" borderId="11" xfId="0" applyFont="1" applyBorder="1" applyAlignment="1" applyProtection="1">
      <alignment horizontal="right"/>
    </xf>
    <xf numFmtId="0" fontId="1" fillId="0" borderId="12" xfId="0" applyFont="1" applyBorder="1" applyAlignment="1" applyProtection="1">
      <alignment horizontal="right"/>
    </xf>
    <xf numFmtId="0" fontId="1" fillId="0" borderId="13" xfId="0" applyFont="1" applyBorder="1" applyAlignment="1" applyProtection="1">
      <alignment horizontal="right"/>
    </xf>
    <xf numFmtId="0" fontId="1" fillId="0" borderId="3" xfId="0" applyFont="1" applyBorder="1" applyAlignment="1" applyProtection="1">
      <alignment horizontal="right"/>
    </xf>
    <xf numFmtId="0" fontId="1" fillId="0" borderId="0" xfId="0" applyFont="1" applyBorder="1" applyAlignment="1" applyProtection="1">
      <alignment horizontal="right"/>
    </xf>
    <xf numFmtId="0" fontId="1" fillId="0" borderId="4" xfId="0" applyFont="1" applyBorder="1" applyAlignment="1" applyProtection="1">
      <alignment horizontal="right"/>
    </xf>
    <xf numFmtId="0" fontId="1" fillId="0" borderId="14" xfId="0" applyFont="1" applyBorder="1" applyAlignment="1" applyProtection="1">
      <alignment horizontal="right"/>
    </xf>
    <xf numFmtId="0" fontId="1" fillId="0" borderId="15" xfId="0" applyFont="1" applyBorder="1" applyAlignment="1" applyProtection="1">
      <alignment horizontal="right"/>
    </xf>
    <xf numFmtId="0" fontId="1" fillId="0" borderId="16" xfId="0" applyFont="1" applyBorder="1" applyAlignment="1" applyProtection="1">
      <alignment horizontal="right"/>
    </xf>
    <xf numFmtId="164" fontId="0" fillId="0" borderId="3" xfId="0" applyNumberFormat="1" applyBorder="1" applyAlignment="1" applyProtection="1">
      <alignment horizontal="center"/>
    </xf>
    <xf numFmtId="164" fontId="0" fillId="0" borderId="0" xfId="0" applyNumberFormat="1" applyBorder="1" applyAlignment="1" applyProtection="1">
      <alignment horizontal="center"/>
    </xf>
    <xf numFmtId="164" fontId="0" fillId="0" borderId="4" xfId="0" applyNumberFormat="1" applyBorder="1" applyAlignment="1" applyProtection="1">
      <alignment horizontal="center"/>
    </xf>
    <xf numFmtId="0" fontId="9" fillId="6" borderId="2" xfId="0" applyFont="1" applyFill="1" applyBorder="1" applyAlignment="1">
      <alignment horizontal="center"/>
    </xf>
  </cellXfs>
  <cellStyles count="6">
    <cellStyle name="20% - Accent5" xfId="4" builtinId="46"/>
    <cellStyle name="Accent5" xfId="1" builtinId="45"/>
    <cellStyle name="Currency" xfId="2" builtinId="4"/>
    <cellStyle name="Normal" xfId="0" builtinId="0"/>
    <cellStyle name="Note" xfId="3" builtinId="1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abSelected="1" workbookViewId="0">
      <selection activeCell="D4" sqref="D4"/>
    </sheetView>
  </sheetViews>
  <sheetFormatPr defaultRowHeight="15" x14ac:dyDescent="0.25"/>
  <cols>
    <col min="1" max="1" width="15.28515625" style="9" bestFit="1" customWidth="1"/>
    <col min="2" max="2" width="10.140625" style="13" bestFit="1" customWidth="1"/>
    <col min="3" max="3" width="4.42578125" style="10" bestFit="1" customWidth="1"/>
    <col min="4" max="4" width="10" style="10" bestFit="1" customWidth="1"/>
    <col min="5" max="5" width="8.5703125" style="25" bestFit="1" customWidth="1"/>
    <col min="6" max="6" width="9.140625" style="9" customWidth="1"/>
    <col min="7" max="7" width="10.7109375" style="9" customWidth="1"/>
    <col min="8" max="8" width="4.42578125" style="10" bestFit="1" customWidth="1"/>
    <col min="9" max="9" width="10" style="10" bestFit="1" customWidth="1"/>
    <col min="10" max="10" width="8.5703125" style="10" bestFit="1" customWidth="1"/>
    <col min="11" max="11" width="8.42578125" style="9" customWidth="1"/>
    <col min="12" max="12" width="10.140625" style="9" customWidth="1"/>
    <col min="13" max="13" width="4.42578125" style="10" bestFit="1" customWidth="1"/>
    <col min="14" max="14" width="10" style="10" bestFit="1" customWidth="1"/>
    <col min="15" max="15" width="8.5703125" style="10" bestFit="1" customWidth="1"/>
    <col min="16" max="16384" width="9.140625" style="9"/>
  </cols>
  <sheetData>
    <row r="1" spans="1:16" ht="27" thickBot="1" x14ac:dyDescent="0.45">
      <c r="A1" s="38" t="s">
        <v>48</v>
      </c>
      <c r="B1" s="39"/>
      <c r="C1" s="39"/>
      <c r="D1" s="39"/>
      <c r="E1" s="39"/>
      <c r="F1" s="39"/>
      <c r="G1" s="39"/>
      <c r="H1" s="39"/>
      <c r="I1" s="39"/>
      <c r="J1" s="39"/>
      <c r="K1" s="39"/>
      <c r="L1" s="39"/>
      <c r="M1" s="39"/>
      <c r="N1" s="39"/>
      <c r="O1" s="39"/>
    </row>
    <row r="2" spans="1:16" ht="52.5" customHeight="1" thickBot="1" x14ac:dyDescent="0.3">
      <c r="A2" s="40" t="s">
        <v>49</v>
      </c>
      <c r="B2" s="41"/>
      <c r="C2" s="41"/>
      <c r="D2" s="41"/>
      <c r="E2" s="41"/>
      <c r="F2" s="41"/>
      <c r="G2" s="41"/>
      <c r="H2" s="41"/>
      <c r="I2" s="41"/>
      <c r="J2" s="41"/>
      <c r="K2" s="41"/>
      <c r="L2" s="41"/>
      <c r="M2" s="41"/>
      <c r="N2" s="41"/>
      <c r="O2" s="42"/>
    </row>
    <row r="3" spans="1:16" ht="21" x14ac:dyDescent="0.35">
      <c r="A3" s="43" t="s">
        <v>14</v>
      </c>
      <c r="B3" s="44"/>
      <c r="C3" s="44"/>
      <c r="D3" s="44"/>
      <c r="E3" s="44"/>
      <c r="F3" s="44"/>
      <c r="G3" s="44"/>
      <c r="H3" s="44"/>
      <c r="I3" s="44"/>
      <c r="J3" s="44"/>
      <c r="K3" s="44"/>
      <c r="L3" s="44"/>
      <c r="M3" s="44"/>
      <c r="N3" s="44"/>
      <c r="O3" s="44"/>
    </row>
    <row r="4" spans="1:16" x14ac:dyDescent="0.25">
      <c r="A4" s="55" t="s">
        <v>1</v>
      </c>
      <c r="B4" s="56"/>
      <c r="C4" s="57"/>
      <c r="D4" s="6">
        <v>80000</v>
      </c>
      <c r="E4" s="49" t="s">
        <v>13</v>
      </c>
      <c r="F4" s="50"/>
      <c r="G4" s="50"/>
      <c r="H4" s="50"/>
      <c r="I4" s="50"/>
      <c r="J4" s="50"/>
      <c r="K4" s="50"/>
      <c r="L4" s="50"/>
      <c r="M4" s="50"/>
      <c r="N4" s="50"/>
      <c r="O4" s="51"/>
      <c r="P4" s="10"/>
    </row>
    <row r="5" spans="1:16" x14ac:dyDescent="0.25">
      <c r="A5" s="58" t="s">
        <v>2</v>
      </c>
      <c r="B5" s="59"/>
      <c r="C5" s="60"/>
      <c r="D5" s="7">
        <v>0.12</v>
      </c>
      <c r="E5" s="52" t="s">
        <v>18</v>
      </c>
      <c r="F5" s="53"/>
      <c r="G5" s="53"/>
      <c r="H5" s="53"/>
      <c r="I5" s="53"/>
      <c r="J5" s="53"/>
      <c r="K5" s="53"/>
      <c r="L5" s="53"/>
      <c r="M5" s="53"/>
      <c r="N5" s="53"/>
      <c r="O5" s="54"/>
      <c r="P5" s="10"/>
    </row>
    <row r="6" spans="1:16" x14ac:dyDescent="0.25">
      <c r="A6" s="58" t="s">
        <v>3</v>
      </c>
      <c r="B6" s="59"/>
      <c r="C6" s="60"/>
      <c r="D6" s="7">
        <v>0.08</v>
      </c>
      <c r="E6" s="52" t="s">
        <v>19</v>
      </c>
      <c r="F6" s="53"/>
      <c r="G6" s="53"/>
      <c r="H6" s="53"/>
      <c r="I6" s="53"/>
      <c r="J6" s="53"/>
      <c r="K6" s="53"/>
      <c r="L6" s="53"/>
      <c r="M6" s="53"/>
      <c r="N6" s="53"/>
      <c r="O6" s="54"/>
      <c r="P6" s="10"/>
    </row>
    <row r="7" spans="1:16" x14ac:dyDescent="0.25">
      <c r="A7" s="58" t="s">
        <v>21</v>
      </c>
      <c r="B7" s="59"/>
      <c r="C7" s="60"/>
      <c r="D7" s="8" t="s">
        <v>22</v>
      </c>
      <c r="E7" s="52" t="s">
        <v>40</v>
      </c>
      <c r="F7" s="53"/>
      <c r="G7" s="53"/>
      <c r="H7" s="53"/>
      <c r="I7" s="53"/>
      <c r="J7" s="53"/>
      <c r="K7" s="53"/>
      <c r="L7" s="53"/>
      <c r="M7" s="53"/>
      <c r="N7" s="53"/>
      <c r="O7" s="54"/>
      <c r="P7" s="10"/>
    </row>
    <row r="8" spans="1:16" x14ac:dyDescent="0.25">
      <c r="A8" s="58" t="s">
        <v>20</v>
      </c>
      <c r="B8" s="59"/>
      <c r="C8" s="60"/>
      <c r="D8" s="6">
        <v>132400</v>
      </c>
      <c r="E8" s="52" t="s">
        <v>43</v>
      </c>
      <c r="F8" s="53"/>
      <c r="G8" s="53"/>
      <c r="H8" s="53"/>
      <c r="I8" s="53"/>
      <c r="J8" s="53"/>
      <c r="K8" s="53"/>
      <c r="L8" s="53"/>
      <c r="M8" s="53"/>
      <c r="N8" s="53"/>
      <c r="O8" s="54"/>
      <c r="P8" s="10"/>
    </row>
    <row r="9" spans="1:16" x14ac:dyDescent="0.25">
      <c r="A9" s="61" t="s">
        <v>47</v>
      </c>
      <c r="B9" s="62"/>
      <c r="C9" s="63"/>
      <c r="D9" s="7">
        <v>0.01</v>
      </c>
      <c r="E9" s="35" t="s">
        <v>46</v>
      </c>
      <c r="F9" s="36"/>
      <c r="G9" s="36"/>
      <c r="H9" s="36"/>
      <c r="I9" s="36"/>
      <c r="J9" s="36"/>
      <c r="K9" s="36"/>
      <c r="L9" s="36"/>
      <c r="M9" s="36"/>
      <c r="N9" s="36"/>
      <c r="O9" s="37"/>
    </row>
    <row r="11" spans="1:16" ht="21" x14ac:dyDescent="0.35">
      <c r="A11" s="43" t="s">
        <v>25</v>
      </c>
      <c r="B11" s="44"/>
      <c r="C11" s="44"/>
      <c r="D11" s="44"/>
      <c r="E11" s="44"/>
      <c r="F11" s="44"/>
      <c r="G11" s="44"/>
      <c r="H11" s="44"/>
      <c r="I11" s="44"/>
      <c r="J11" s="44"/>
      <c r="K11" s="44"/>
      <c r="L11" s="44"/>
      <c r="M11" s="44"/>
      <c r="N11" s="44"/>
      <c r="O11" s="44"/>
    </row>
    <row r="12" spans="1:16" x14ac:dyDescent="0.25">
      <c r="A12" s="55" t="s">
        <v>32</v>
      </c>
      <c r="B12" s="56"/>
      <c r="C12" s="57"/>
      <c r="D12" s="11">
        <f>'Supplementary Data'!H47</f>
        <v>83251.088534107403</v>
      </c>
      <c r="E12" s="49" t="s">
        <v>39</v>
      </c>
      <c r="F12" s="50"/>
      <c r="G12" s="50"/>
      <c r="H12" s="50"/>
      <c r="I12" s="50"/>
      <c r="J12" s="50"/>
      <c r="K12" s="50"/>
      <c r="L12" s="50"/>
      <c r="M12" s="50"/>
      <c r="N12" s="50"/>
      <c r="O12" s="51"/>
      <c r="P12" s="10"/>
    </row>
    <row r="13" spans="1:16" x14ac:dyDescent="0.25">
      <c r="A13" s="58" t="s">
        <v>33</v>
      </c>
      <c r="B13" s="59"/>
      <c r="C13" s="60"/>
      <c r="D13" s="11">
        <f>'Supplementary Data'!I47</f>
        <v>100338.21219003476</v>
      </c>
      <c r="E13" s="52"/>
      <c r="F13" s="53"/>
      <c r="G13" s="53"/>
      <c r="H13" s="53"/>
      <c r="I13" s="53"/>
      <c r="J13" s="53"/>
      <c r="K13" s="53"/>
      <c r="L13" s="53"/>
      <c r="M13" s="53"/>
      <c r="N13" s="53"/>
      <c r="O13" s="54"/>
      <c r="P13" s="10"/>
    </row>
    <row r="14" spans="1:16" x14ac:dyDescent="0.25">
      <c r="A14" s="58" t="s">
        <v>41</v>
      </c>
      <c r="B14" s="59"/>
      <c r="C14" s="60"/>
      <c r="D14" s="11">
        <f>'Supplementary Data'!J47</f>
        <v>142777.59854244656</v>
      </c>
      <c r="E14" s="64"/>
      <c r="F14" s="65"/>
      <c r="G14" s="65"/>
      <c r="H14" s="65"/>
      <c r="I14" s="65"/>
      <c r="J14" s="65"/>
      <c r="K14" s="65"/>
      <c r="L14" s="65"/>
      <c r="M14" s="65"/>
      <c r="N14" s="65"/>
      <c r="O14" s="66"/>
      <c r="P14" s="10"/>
    </row>
    <row r="15" spans="1:16" x14ac:dyDescent="0.25">
      <c r="A15" s="61" t="s">
        <v>34</v>
      </c>
      <c r="B15" s="62"/>
      <c r="C15" s="63"/>
      <c r="D15" s="12">
        <f>D14/D12</f>
        <v>1.7150238039704617</v>
      </c>
      <c r="E15" s="35"/>
      <c r="F15" s="36"/>
      <c r="G15" s="36"/>
      <c r="H15" s="36"/>
      <c r="I15" s="36"/>
      <c r="J15" s="36"/>
      <c r="K15" s="36"/>
      <c r="L15" s="36"/>
      <c r="M15" s="36"/>
      <c r="N15" s="36"/>
      <c r="O15" s="37"/>
      <c r="P15" s="10"/>
    </row>
    <row r="17" spans="1:15" s="14" customFormat="1" x14ac:dyDescent="0.25">
      <c r="A17" s="13"/>
      <c r="B17" s="48" t="s">
        <v>10</v>
      </c>
      <c r="C17" s="48"/>
      <c r="D17" s="48"/>
      <c r="E17" s="48"/>
      <c r="G17" s="48" t="s">
        <v>11</v>
      </c>
      <c r="H17" s="48"/>
      <c r="I17" s="48"/>
      <c r="J17" s="48"/>
      <c r="L17" s="48" t="s">
        <v>12</v>
      </c>
      <c r="M17" s="48"/>
      <c r="N17" s="48"/>
      <c r="O17" s="48"/>
    </row>
    <row r="18" spans="1:15" s="14" customFormat="1" ht="29.25" customHeight="1" x14ac:dyDescent="0.25">
      <c r="A18" s="9"/>
      <c r="B18" s="45" t="s">
        <v>29</v>
      </c>
      <c r="C18" s="46"/>
      <c r="D18" s="46"/>
      <c r="E18" s="47"/>
      <c r="G18" s="45" t="s">
        <v>30</v>
      </c>
      <c r="H18" s="46"/>
      <c r="I18" s="46"/>
      <c r="J18" s="47"/>
      <c r="L18" s="45" t="s">
        <v>31</v>
      </c>
      <c r="M18" s="46"/>
      <c r="N18" s="46"/>
      <c r="O18" s="47"/>
    </row>
    <row r="19" spans="1:15" x14ac:dyDescent="0.25">
      <c r="A19" s="15" t="s">
        <v>15</v>
      </c>
      <c r="B19" s="16" t="s">
        <v>4</v>
      </c>
      <c r="C19" s="17" t="s">
        <v>5</v>
      </c>
      <c r="D19" s="17" t="s">
        <v>45</v>
      </c>
      <c r="E19" s="17" t="s">
        <v>0</v>
      </c>
      <c r="F19" s="18"/>
      <c r="G19" s="16" t="s">
        <v>4</v>
      </c>
      <c r="H19" s="17" t="s">
        <v>5</v>
      </c>
      <c r="I19" s="17" t="s">
        <v>45</v>
      </c>
      <c r="J19" s="17" t="s">
        <v>0</v>
      </c>
      <c r="K19" s="14"/>
      <c r="L19" s="16" t="s">
        <v>4</v>
      </c>
      <c r="M19" s="17" t="s">
        <v>5</v>
      </c>
      <c r="N19" s="17" t="s">
        <v>45</v>
      </c>
      <c r="O19" s="17" t="s">
        <v>0</v>
      </c>
    </row>
    <row r="20" spans="1:15" x14ac:dyDescent="0.25">
      <c r="A20" s="9">
        <v>0</v>
      </c>
      <c r="B20" s="19" t="s">
        <v>6</v>
      </c>
      <c r="C20" s="20">
        <v>1</v>
      </c>
      <c r="D20" s="21"/>
      <c r="E20" s="22">
        <f>D4</f>
        <v>80000</v>
      </c>
      <c r="F20" s="23"/>
      <c r="G20" s="19" t="s">
        <v>6</v>
      </c>
      <c r="H20" s="20">
        <v>1</v>
      </c>
      <c r="I20" s="21"/>
      <c r="J20" s="22">
        <f>D4</f>
        <v>80000</v>
      </c>
      <c r="L20" s="19" t="s">
        <v>6</v>
      </c>
      <c r="M20" s="20">
        <v>1</v>
      </c>
      <c r="N20" s="21"/>
      <c r="O20" s="22">
        <f>D4</f>
        <v>80000</v>
      </c>
    </row>
    <row r="21" spans="1:15" x14ac:dyDescent="0.25">
      <c r="A21" s="9">
        <f>A20+1</f>
        <v>1</v>
      </c>
      <c r="B21" s="19"/>
      <c r="C21" s="20"/>
      <c r="D21" s="21" t="str">
        <f t="shared" ref="D21:D62" si="0">IF(NOT(ISBLANK(B21)),$D$5*E20,IF(ISBLANK(C21),"",IF($D$7&lt;&gt;"YES",$D$6*E20,MIN($D$6*E20,$D$6*$D$8))))</f>
        <v/>
      </c>
      <c r="E21" s="22">
        <f>IF(D21="",E20,E20+D21)*(1+$D$9)/(1+1%)</f>
        <v>80000</v>
      </c>
      <c r="F21" s="23"/>
      <c r="G21" s="19"/>
      <c r="H21" s="20"/>
      <c r="I21" s="21" t="str">
        <f t="shared" ref="I21:I62" si="1">IF(NOT(ISBLANK(G21)),$D$5*J20,IF(ISBLANK(H21),"",IF($D$7&lt;&gt;"YES",$D$6*J20,MIN($D$6*J20,$D$6*$D$8))))</f>
        <v/>
      </c>
      <c r="J21" s="22">
        <f t="shared" ref="J21:J62" si="2">IF(I21="",J20,J20+I21)*(1+$D$9)/(1+1%)</f>
        <v>80000</v>
      </c>
      <c r="L21" s="19"/>
      <c r="M21" s="20"/>
      <c r="N21" s="21" t="str">
        <f t="shared" ref="N21:N62" si="3">IF(NOT(ISBLANK(L21)),$D$5*O20,IF(ISBLANK(M21),"",IF($D$7&lt;&gt;"YES",$D$6*O20,MIN($D$6*O20,$D$6*$D$8))))</f>
        <v/>
      </c>
      <c r="O21" s="22">
        <f t="shared" ref="O21:O62" si="4">IF(N21="",O20,O20+N21)*(1+$D$9)/(1+1%)</f>
        <v>80000</v>
      </c>
    </row>
    <row r="22" spans="1:15" x14ac:dyDescent="0.25">
      <c r="A22" s="9">
        <f t="shared" ref="A22:A62" si="5">A21+1</f>
        <v>2</v>
      </c>
      <c r="B22" s="19"/>
      <c r="C22" s="20"/>
      <c r="D22" s="21" t="str">
        <f t="shared" si="0"/>
        <v/>
      </c>
      <c r="E22" s="22">
        <f t="shared" ref="E22:E62" si="6">IF(D22="",E21,E21+D22)*(1+$D$9)/(1+1%)</f>
        <v>80000</v>
      </c>
      <c r="F22" s="23"/>
      <c r="G22" s="19"/>
      <c r="H22" s="20"/>
      <c r="I22" s="21" t="str">
        <f t="shared" si="1"/>
        <v/>
      </c>
      <c r="J22" s="22">
        <f t="shared" si="2"/>
        <v>80000</v>
      </c>
      <c r="L22" s="19"/>
      <c r="M22" s="20"/>
      <c r="N22" s="21" t="str">
        <f t="shared" si="3"/>
        <v/>
      </c>
      <c r="O22" s="22">
        <f t="shared" si="4"/>
        <v>80000</v>
      </c>
    </row>
    <row r="23" spans="1:15" x14ac:dyDescent="0.25">
      <c r="A23" s="9">
        <f t="shared" si="5"/>
        <v>3</v>
      </c>
      <c r="B23" s="19"/>
      <c r="C23" s="20">
        <v>2</v>
      </c>
      <c r="D23" s="21">
        <f t="shared" si="0"/>
        <v>6400</v>
      </c>
      <c r="E23" s="22">
        <f t="shared" si="6"/>
        <v>86400</v>
      </c>
      <c r="F23" s="23"/>
      <c r="G23" s="19"/>
      <c r="H23" s="20">
        <v>2</v>
      </c>
      <c r="I23" s="21">
        <f t="shared" si="1"/>
        <v>6400</v>
      </c>
      <c r="J23" s="22">
        <f t="shared" si="2"/>
        <v>86400</v>
      </c>
      <c r="L23" s="19"/>
      <c r="M23" s="20">
        <v>2</v>
      </c>
      <c r="N23" s="21">
        <f t="shared" si="3"/>
        <v>6400</v>
      </c>
      <c r="O23" s="22">
        <f t="shared" si="4"/>
        <v>86400</v>
      </c>
    </row>
    <row r="24" spans="1:15" x14ac:dyDescent="0.25">
      <c r="A24" s="9">
        <f t="shared" si="5"/>
        <v>4</v>
      </c>
      <c r="B24" s="19"/>
      <c r="C24" s="20"/>
      <c r="D24" s="21" t="str">
        <f t="shared" si="0"/>
        <v/>
      </c>
      <c r="E24" s="22">
        <f t="shared" si="6"/>
        <v>86400</v>
      </c>
      <c r="F24" s="23"/>
      <c r="G24" s="19"/>
      <c r="H24" s="20"/>
      <c r="I24" s="21" t="str">
        <f t="shared" si="1"/>
        <v/>
      </c>
      <c r="J24" s="22">
        <f t="shared" si="2"/>
        <v>86400</v>
      </c>
      <c r="L24" s="19"/>
      <c r="M24" s="20"/>
      <c r="N24" s="21" t="str">
        <f t="shared" si="3"/>
        <v/>
      </c>
      <c r="O24" s="22">
        <f t="shared" si="4"/>
        <v>86400</v>
      </c>
    </row>
    <row r="25" spans="1:15" x14ac:dyDescent="0.25">
      <c r="A25" s="9">
        <f t="shared" si="5"/>
        <v>5</v>
      </c>
      <c r="B25" s="19"/>
      <c r="C25" s="20"/>
      <c r="D25" s="21" t="str">
        <f t="shared" si="0"/>
        <v/>
      </c>
      <c r="E25" s="22">
        <f t="shared" si="6"/>
        <v>86400</v>
      </c>
      <c r="F25" s="23"/>
      <c r="G25" s="19"/>
      <c r="H25" s="20"/>
      <c r="I25" s="21" t="str">
        <f t="shared" si="1"/>
        <v/>
      </c>
      <c r="J25" s="22">
        <f t="shared" si="2"/>
        <v>86400</v>
      </c>
      <c r="L25" s="19"/>
      <c r="M25" s="20"/>
      <c r="N25" s="21" t="str">
        <f t="shared" si="3"/>
        <v/>
      </c>
      <c r="O25" s="22">
        <f t="shared" si="4"/>
        <v>86400</v>
      </c>
    </row>
    <row r="26" spans="1:15" x14ac:dyDescent="0.25">
      <c r="A26" s="9">
        <f t="shared" si="5"/>
        <v>6</v>
      </c>
      <c r="B26" s="19" t="s">
        <v>7</v>
      </c>
      <c r="C26" s="20">
        <v>1</v>
      </c>
      <c r="D26" s="21">
        <f t="shared" si="0"/>
        <v>10368</v>
      </c>
      <c r="E26" s="22">
        <f t="shared" si="6"/>
        <v>96768</v>
      </c>
      <c r="F26" s="23"/>
      <c r="G26" s="19" t="s">
        <v>7</v>
      </c>
      <c r="H26" s="20">
        <v>1</v>
      </c>
      <c r="I26" s="21">
        <f t="shared" si="1"/>
        <v>10368</v>
      </c>
      <c r="J26" s="22">
        <f t="shared" si="2"/>
        <v>96768</v>
      </c>
      <c r="L26" s="19" t="s">
        <v>7</v>
      </c>
      <c r="M26" s="20">
        <v>1</v>
      </c>
      <c r="N26" s="21">
        <f t="shared" si="3"/>
        <v>10368</v>
      </c>
      <c r="O26" s="22">
        <f t="shared" si="4"/>
        <v>96768</v>
      </c>
    </row>
    <row r="27" spans="1:15" x14ac:dyDescent="0.25">
      <c r="A27" s="9">
        <f t="shared" si="5"/>
        <v>7</v>
      </c>
      <c r="B27" s="19"/>
      <c r="C27" s="20"/>
      <c r="D27" s="21" t="str">
        <f t="shared" si="0"/>
        <v/>
      </c>
      <c r="E27" s="22">
        <f t="shared" si="6"/>
        <v>96768</v>
      </c>
      <c r="F27" s="23"/>
      <c r="G27" s="19"/>
      <c r="H27" s="20"/>
      <c r="I27" s="21" t="str">
        <f t="shared" si="1"/>
        <v/>
      </c>
      <c r="J27" s="22">
        <f t="shared" si="2"/>
        <v>96768</v>
      </c>
      <c r="L27" s="19"/>
      <c r="M27" s="20"/>
      <c r="N27" s="21" t="str">
        <f t="shared" si="3"/>
        <v/>
      </c>
      <c r="O27" s="22">
        <f t="shared" si="4"/>
        <v>96768</v>
      </c>
    </row>
    <row r="28" spans="1:15" x14ac:dyDescent="0.25">
      <c r="A28" s="9">
        <f t="shared" si="5"/>
        <v>8</v>
      </c>
      <c r="B28" s="19"/>
      <c r="C28" s="20"/>
      <c r="D28" s="21" t="str">
        <f t="shared" si="0"/>
        <v/>
      </c>
      <c r="E28" s="22">
        <f t="shared" si="6"/>
        <v>96768</v>
      </c>
      <c r="F28" s="23"/>
      <c r="G28" s="19"/>
      <c r="H28" s="20"/>
      <c r="I28" s="21" t="str">
        <f t="shared" si="1"/>
        <v/>
      </c>
      <c r="J28" s="22">
        <f t="shared" si="2"/>
        <v>96768</v>
      </c>
      <c r="L28" s="19"/>
      <c r="M28" s="20"/>
      <c r="N28" s="21" t="str">
        <f t="shared" si="3"/>
        <v/>
      </c>
      <c r="O28" s="22">
        <f t="shared" si="4"/>
        <v>96768</v>
      </c>
    </row>
    <row r="29" spans="1:15" x14ac:dyDescent="0.25">
      <c r="A29" s="9">
        <f t="shared" si="5"/>
        <v>9</v>
      </c>
      <c r="B29" s="19"/>
      <c r="C29" s="20">
        <v>2</v>
      </c>
      <c r="D29" s="21">
        <f t="shared" si="0"/>
        <v>7741.4400000000005</v>
      </c>
      <c r="E29" s="22">
        <f t="shared" si="6"/>
        <v>104509.44</v>
      </c>
      <c r="F29" s="23"/>
      <c r="G29" s="19"/>
      <c r="H29" s="20"/>
      <c r="I29" s="21" t="str">
        <f t="shared" si="1"/>
        <v/>
      </c>
      <c r="J29" s="22">
        <f t="shared" si="2"/>
        <v>96768</v>
      </c>
      <c r="L29" s="19"/>
      <c r="M29" s="20"/>
      <c r="N29" s="21" t="str">
        <f t="shared" si="3"/>
        <v/>
      </c>
      <c r="O29" s="22">
        <f t="shared" si="4"/>
        <v>96768</v>
      </c>
    </row>
    <row r="30" spans="1:15" x14ac:dyDescent="0.25">
      <c r="A30" s="9">
        <f t="shared" si="5"/>
        <v>10</v>
      </c>
      <c r="B30" s="19"/>
      <c r="C30" s="20"/>
      <c r="D30" s="21" t="str">
        <f t="shared" si="0"/>
        <v/>
      </c>
      <c r="E30" s="22">
        <f t="shared" si="6"/>
        <v>104509.44</v>
      </c>
      <c r="F30" s="23"/>
      <c r="G30" s="19"/>
      <c r="H30" s="20">
        <v>2</v>
      </c>
      <c r="I30" s="21">
        <f t="shared" si="1"/>
        <v>7741.4400000000005</v>
      </c>
      <c r="J30" s="22">
        <f t="shared" si="2"/>
        <v>104509.44</v>
      </c>
      <c r="L30" s="19"/>
      <c r="M30" s="20"/>
      <c r="N30" s="21" t="str">
        <f t="shared" si="3"/>
        <v/>
      </c>
      <c r="O30" s="22">
        <f t="shared" si="4"/>
        <v>96768</v>
      </c>
    </row>
    <row r="31" spans="1:15" x14ac:dyDescent="0.25">
      <c r="A31" s="9">
        <f t="shared" si="5"/>
        <v>11</v>
      </c>
      <c r="B31" s="19"/>
      <c r="C31" s="20"/>
      <c r="D31" s="21" t="str">
        <f t="shared" si="0"/>
        <v/>
      </c>
      <c r="E31" s="22">
        <f t="shared" si="6"/>
        <v>104509.44</v>
      </c>
      <c r="F31" s="23"/>
      <c r="G31" s="19"/>
      <c r="H31" s="20"/>
      <c r="I31" s="21" t="str">
        <f t="shared" si="1"/>
        <v/>
      </c>
      <c r="J31" s="22">
        <f t="shared" si="2"/>
        <v>104509.44</v>
      </c>
      <c r="L31" s="19"/>
      <c r="M31" s="20"/>
      <c r="N31" s="21" t="str">
        <f t="shared" si="3"/>
        <v/>
      </c>
      <c r="O31" s="22">
        <f t="shared" si="4"/>
        <v>96768</v>
      </c>
    </row>
    <row r="32" spans="1:15" x14ac:dyDescent="0.25">
      <c r="A32" s="9">
        <f t="shared" si="5"/>
        <v>12</v>
      </c>
      <c r="B32" s="19" t="s">
        <v>8</v>
      </c>
      <c r="C32" s="20">
        <v>1</v>
      </c>
      <c r="D32" s="21">
        <f t="shared" si="0"/>
        <v>12541.132799999999</v>
      </c>
      <c r="E32" s="22">
        <f t="shared" si="6"/>
        <v>117050.57279999999</v>
      </c>
      <c r="F32" s="23"/>
      <c r="G32" s="19"/>
      <c r="H32" s="20"/>
      <c r="I32" s="21" t="str">
        <f t="shared" si="1"/>
        <v/>
      </c>
      <c r="J32" s="22">
        <f t="shared" si="2"/>
        <v>104509.44</v>
      </c>
      <c r="L32" s="19"/>
      <c r="M32" s="20">
        <v>2</v>
      </c>
      <c r="N32" s="21">
        <f t="shared" si="3"/>
        <v>7741.4400000000005</v>
      </c>
      <c r="O32" s="22">
        <f t="shared" si="4"/>
        <v>104509.44</v>
      </c>
    </row>
    <row r="33" spans="1:15" x14ac:dyDescent="0.25">
      <c r="A33" s="9">
        <f t="shared" si="5"/>
        <v>13</v>
      </c>
      <c r="B33" s="19"/>
      <c r="C33" s="20"/>
      <c r="D33" s="21" t="str">
        <f t="shared" si="0"/>
        <v/>
      </c>
      <c r="E33" s="22">
        <f t="shared" si="6"/>
        <v>117050.57279999999</v>
      </c>
      <c r="F33" s="23"/>
      <c r="G33" s="19"/>
      <c r="H33" s="20"/>
      <c r="I33" s="21" t="str">
        <f t="shared" si="1"/>
        <v/>
      </c>
      <c r="J33" s="22">
        <f t="shared" si="2"/>
        <v>104509.44</v>
      </c>
      <c r="L33" s="19"/>
      <c r="M33" s="20"/>
      <c r="N33" s="21" t="str">
        <f t="shared" si="3"/>
        <v/>
      </c>
      <c r="O33" s="22">
        <f t="shared" si="4"/>
        <v>104509.44</v>
      </c>
    </row>
    <row r="34" spans="1:15" x14ac:dyDescent="0.25">
      <c r="A34" s="9">
        <f t="shared" si="5"/>
        <v>14</v>
      </c>
      <c r="B34" s="19"/>
      <c r="C34" s="20">
        <v>2</v>
      </c>
      <c r="D34" s="21">
        <f t="shared" si="0"/>
        <v>9364.0458239999989</v>
      </c>
      <c r="E34" s="22">
        <f t="shared" si="6"/>
        <v>126414.618624</v>
      </c>
      <c r="F34" s="23"/>
      <c r="G34" s="19" t="s">
        <v>8</v>
      </c>
      <c r="H34" s="20">
        <v>1</v>
      </c>
      <c r="I34" s="21">
        <f t="shared" si="1"/>
        <v>12541.132799999999</v>
      </c>
      <c r="J34" s="22">
        <f t="shared" si="2"/>
        <v>117050.57279999999</v>
      </c>
      <c r="L34" s="19"/>
      <c r="M34" s="20"/>
      <c r="N34" s="21" t="str">
        <f t="shared" si="3"/>
        <v/>
      </c>
      <c r="O34" s="22">
        <f t="shared" si="4"/>
        <v>104509.44</v>
      </c>
    </row>
    <row r="35" spans="1:15" x14ac:dyDescent="0.25">
      <c r="A35" s="9">
        <f t="shared" si="5"/>
        <v>15</v>
      </c>
      <c r="B35" s="19"/>
      <c r="C35" s="20"/>
      <c r="D35" s="21" t="str">
        <f t="shared" si="0"/>
        <v/>
      </c>
      <c r="E35" s="22">
        <f t="shared" si="6"/>
        <v>126414.618624</v>
      </c>
      <c r="F35" s="23"/>
      <c r="G35" s="19"/>
      <c r="H35" s="20"/>
      <c r="I35" s="21" t="str">
        <f t="shared" si="1"/>
        <v/>
      </c>
      <c r="J35" s="22">
        <f t="shared" si="2"/>
        <v>117050.57279999999</v>
      </c>
      <c r="L35" s="19"/>
      <c r="M35" s="20"/>
      <c r="N35" s="21" t="str">
        <f t="shared" si="3"/>
        <v/>
      </c>
      <c r="O35" s="22">
        <f t="shared" si="4"/>
        <v>104509.44</v>
      </c>
    </row>
    <row r="36" spans="1:15" x14ac:dyDescent="0.25">
      <c r="A36" s="9">
        <f t="shared" si="5"/>
        <v>16</v>
      </c>
      <c r="B36" s="19"/>
      <c r="C36" s="20">
        <v>3</v>
      </c>
      <c r="D36" s="21">
        <f t="shared" si="0"/>
        <v>10113.169489919999</v>
      </c>
      <c r="E36" s="22">
        <f t="shared" si="6"/>
        <v>136527.78811391999</v>
      </c>
      <c r="F36" s="23"/>
      <c r="G36" s="19"/>
      <c r="H36" s="20"/>
      <c r="I36" s="21" t="str">
        <f t="shared" si="1"/>
        <v/>
      </c>
      <c r="J36" s="22">
        <f t="shared" si="2"/>
        <v>117050.57279999999</v>
      </c>
      <c r="L36" s="19"/>
      <c r="M36" s="20"/>
      <c r="N36" s="21" t="str">
        <f t="shared" si="3"/>
        <v/>
      </c>
      <c r="O36" s="22">
        <f t="shared" si="4"/>
        <v>104509.44</v>
      </c>
    </row>
    <row r="37" spans="1:15" x14ac:dyDescent="0.25">
      <c r="A37" s="9">
        <f t="shared" si="5"/>
        <v>17</v>
      </c>
      <c r="B37" s="19"/>
      <c r="C37" s="20"/>
      <c r="D37" s="21" t="str">
        <f t="shared" si="0"/>
        <v/>
      </c>
      <c r="E37" s="22">
        <f t="shared" si="6"/>
        <v>136527.78811391999</v>
      </c>
      <c r="F37" s="23"/>
      <c r="G37" s="19"/>
      <c r="H37" s="20">
        <v>2</v>
      </c>
      <c r="I37" s="21">
        <f t="shared" si="1"/>
        <v>9364.0458239999989</v>
      </c>
      <c r="J37" s="22">
        <f t="shared" si="2"/>
        <v>126414.618624</v>
      </c>
      <c r="L37" s="19"/>
      <c r="M37" s="20"/>
      <c r="N37" s="21" t="str">
        <f t="shared" si="3"/>
        <v/>
      </c>
      <c r="O37" s="22">
        <f t="shared" si="4"/>
        <v>104509.44</v>
      </c>
    </row>
    <row r="38" spans="1:15" x14ac:dyDescent="0.25">
      <c r="A38" s="9">
        <f t="shared" si="5"/>
        <v>18</v>
      </c>
      <c r="B38" s="19"/>
      <c r="C38" s="20">
        <v>4</v>
      </c>
      <c r="D38" s="21">
        <f t="shared" si="0"/>
        <v>10592</v>
      </c>
      <c r="E38" s="22">
        <f t="shared" si="6"/>
        <v>147119.78811391999</v>
      </c>
      <c r="F38" s="23"/>
      <c r="G38" s="19"/>
      <c r="H38" s="20"/>
      <c r="I38" s="21" t="str">
        <f t="shared" si="1"/>
        <v/>
      </c>
      <c r="J38" s="22">
        <f t="shared" si="2"/>
        <v>126414.618624</v>
      </c>
      <c r="L38" s="19" t="s">
        <v>8</v>
      </c>
      <c r="M38" s="20">
        <v>1</v>
      </c>
      <c r="N38" s="21">
        <f t="shared" si="3"/>
        <v>12541.132799999999</v>
      </c>
      <c r="O38" s="22">
        <f t="shared" si="4"/>
        <v>117050.57279999999</v>
      </c>
    </row>
    <row r="39" spans="1:15" x14ac:dyDescent="0.25">
      <c r="A39" s="9">
        <f t="shared" si="5"/>
        <v>19</v>
      </c>
      <c r="B39" s="19"/>
      <c r="C39" s="20"/>
      <c r="D39" s="21" t="str">
        <f t="shared" si="0"/>
        <v/>
      </c>
      <c r="E39" s="22">
        <f t="shared" si="6"/>
        <v>147119.78811391999</v>
      </c>
      <c r="F39" s="23"/>
      <c r="G39" s="19"/>
      <c r="H39" s="20"/>
      <c r="I39" s="21" t="str">
        <f t="shared" si="1"/>
        <v/>
      </c>
      <c r="J39" s="22">
        <f t="shared" si="2"/>
        <v>126414.618624</v>
      </c>
      <c r="L39" s="19"/>
      <c r="M39" s="20"/>
      <c r="N39" s="21" t="str">
        <f t="shared" si="3"/>
        <v/>
      </c>
      <c r="O39" s="22">
        <f t="shared" si="4"/>
        <v>117050.57279999999</v>
      </c>
    </row>
    <row r="40" spans="1:15" x14ac:dyDescent="0.25">
      <c r="A40" s="9">
        <f t="shared" si="5"/>
        <v>20</v>
      </c>
      <c r="B40" s="19"/>
      <c r="C40" s="20"/>
      <c r="D40" s="21" t="str">
        <f t="shared" si="0"/>
        <v/>
      </c>
      <c r="E40" s="22">
        <f t="shared" si="6"/>
        <v>147119.78811391999</v>
      </c>
      <c r="F40" s="23"/>
      <c r="G40" s="19"/>
      <c r="H40" s="20">
        <v>3</v>
      </c>
      <c r="I40" s="21">
        <f t="shared" si="1"/>
        <v>10113.169489919999</v>
      </c>
      <c r="J40" s="22">
        <f t="shared" si="2"/>
        <v>136527.78811391999</v>
      </c>
      <c r="L40" s="19"/>
      <c r="M40" s="20"/>
      <c r="N40" s="21" t="str">
        <f t="shared" si="3"/>
        <v/>
      </c>
      <c r="O40" s="22">
        <f t="shared" si="4"/>
        <v>117050.57279999999</v>
      </c>
    </row>
    <row r="41" spans="1:15" x14ac:dyDescent="0.25">
      <c r="A41" s="9">
        <f t="shared" si="5"/>
        <v>21</v>
      </c>
      <c r="B41" s="19"/>
      <c r="C41" s="20">
        <v>5</v>
      </c>
      <c r="D41" s="21">
        <f t="shared" si="0"/>
        <v>10592</v>
      </c>
      <c r="E41" s="22">
        <f t="shared" si="6"/>
        <v>157711.78811391999</v>
      </c>
      <c r="F41" s="23"/>
      <c r="G41" s="19"/>
      <c r="H41" s="20"/>
      <c r="I41" s="21" t="str">
        <f t="shared" si="1"/>
        <v/>
      </c>
      <c r="J41" s="22">
        <f t="shared" si="2"/>
        <v>136527.78811391999</v>
      </c>
      <c r="L41" s="19"/>
      <c r="M41" s="20"/>
      <c r="N41" s="21" t="str">
        <f t="shared" si="3"/>
        <v/>
      </c>
      <c r="O41" s="22">
        <f t="shared" si="4"/>
        <v>117050.57279999999</v>
      </c>
    </row>
    <row r="42" spans="1:15" x14ac:dyDescent="0.25">
      <c r="A42" s="9">
        <f t="shared" si="5"/>
        <v>22</v>
      </c>
      <c r="B42" s="19"/>
      <c r="C42" s="20"/>
      <c r="D42" s="21" t="str">
        <f t="shared" si="0"/>
        <v/>
      </c>
      <c r="E42" s="22">
        <f t="shared" si="6"/>
        <v>157711.78811391999</v>
      </c>
      <c r="F42" s="23"/>
      <c r="G42" s="19"/>
      <c r="H42" s="20"/>
      <c r="I42" s="21" t="str">
        <f t="shared" si="1"/>
        <v/>
      </c>
      <c r="J42" s="22">
        <f t="shared" si="2"/>
        <v>136527.78811391999</v>
      </c>
      <c r="L42" s="19"/>
      <c r="M42" s="20"/>
      <c r="N42" s="21" t="str">
        <f t="shared" si="3"/>
        <v/>
      </c>
      <c r="O42" s="22">
        <f t="shared" si="4"/>
        <v>117050.57279999999</v>
      </c>
    </row>
    <row r="43" spans="1:15" x14ac:dyDescent="0.25">
      <c r="A43" s="9">
        <f t="shared" si="5"/>
        <v>23</v>
      </c>
      <c r="B43" s="19"/>
      <c r="C43" s="20"/>
      <c r="D43" s="21" t="str">
        <f t="shared" si="0"/>
        <v/>
      </c>
      <c r="E43" s="22">
        <f t="shared" si="6"/>
        <v>157711.78811391999</v>
      </c>
      <c r="F43" s="23"/>
      <c r="G43" s="19"/>
      <c r="H43" s="20"/>
      <c r="I43" s="21" t="str">
        <f t="shared" si="1"/>
        <v/>
      </c>
      <c r="J43" s="22">
        <f t="shared" si="2"/>
        <v>136527.78811391999</v>
      </c>
      <c r="L43" s="19"/>
      <c r="M43" s="20"/>
      <c r="N43" s="21" t="str">
        <f t="shared" si="3"/>
        <v/>
      </c>
      <c r="O43" s="22">
        <f t="shared" si="4"/>
        <v>117050.57279999999</v>
      </c>
    </row>
    <row r="44" spans="1:15" x14ac:dyDescent="0.25">
      <c r="A44" s="9">
        <f t="shared" si="5"/>
        <v>24</v>
      </c>
      <c r="B44" s="19"/>
      <c r="C44" s="20">
        <v>6</v>
      </c>
      <c r="D44" s="21">
        <f t="shared" si="0"/>
        <v>10592</v>
      </c>
      <c r="E44" s="22">
        <f t="shared" si="6"/>
        <v>168303.78811391999</v>
      </c>
      <c r="F44" s="23"/>
      <c r="G44" s="19"/>
      <c r="H44" s="20">
        <v>4</v>
      </c>
      <c r="I44" s="21">
        <f t="shared" si="1"/>
        <v>10592</v>
      </c>
      <c r="J44" s="22">
        <f t="shared" si="2"/>
        <v>147119.78811391999</v>
      </c>
      <c r="L44" s="19"/>
      <c r="M44" s="20"/>
      <c r="N44" s="21" t="str">
        <f t="shared" si="3"/>
        <v/>
      </c>
      <c r="O44" s="22">
        <f t="shared" si="4"/>
        <v>117050.57279999999</v>
      </c>
    </row>
    <row r="45" spans="1:15" x14ac:dyDescent="0.25">
      <c r="A45" s="9">
        <f t="shared" si="5"/>
        <v>25</v>
      </c>
      <c r="B45" s="19"/>
      <c r="C45" s="20"/>
      <c r="D45" s="21" t="str">
        <f t="shared" si="0"/>
        <v/>
      </c>
      <c r="E45" s="22">
        <f t="shared" si="6"/>
        <v>168303.78811391999</v>
      </c>
      <c r="F45" s="23"/>
      <c r="G45" s="19"/>
      <c r="H45" s="20"/>
      <c r="I45" s="21" t="str">
        <f t="shared" si="1"/>
        <v/>
      </c>
      <c r="J45" s="22">
        <f t="shared" si="2"/>
        <v>147119.78811391999</v>
      </c>
      <c r="L45" s="19"/>
      <c r="M45" s="20">
        <v>2</v>
      </c>
      <c r="N45" s="21">
        <f t="shared" si="3"/>
        <v>9364.0458239999989</v>
      </c>
      <c r="O45" s="22">
        <f t="shared" si="4"/>
        <v>126414.618624</v>
      </c>
    </row>
    <row r="46" spans="1:15" x14ac:dyDescent="0.25">
      <c r="A46" s="9">
        <f t="shared" si="5"/>
        <v>26</v>
      </c>
      <c r="B46" s="19"/>
      <c r="C46" s="20"/>
      <c r="D46" s="21" t="str">
        <f t="shared" si="0"/>
        <v/>
      </c>
      <c r="E46" s="22">
        <f t="shared" si="6"/>
        <v>168303.78811391999</v>
      </c>
      <c r="F46" s="23"/>
      <c r="G46" s="19"/>
      <c r="H46" s="20"/>
      <c r="I46" s="21" t="str">
        <f t="shared" si="1"/>
        <v/>
      </c>
      <c r="J46" s="22">
        <f t="shared" si="2"/>
        <v>147119.78811391999</v>
      </c>
      <c r="L46" s="19"/>
      <c r="M46" s="20"/>
      <c r="N46" s="21" t="str">
        <f t="shared" si="3"/>
        <v/>
      </c>
      <c r="O46" s="22">
        <f t="shared" si="4"/>
        <v>126414.618624</v>
      </c>
    </row>
    <row r="47" spans="1:15" x14ac:dyDescent="0.25">
      <c r="A47" s="9">
        <f t="shared" si="5"/>
        <v>27</v>
      </c>
      <c r="B47" s="19"/>
      <c r="C47" s="20"/>
      <c r="D47" s="21" t="str">
        <f t="shared" si="0"/>
        <v/>
      </c>
      <c r="E47" s="22">
        <f t="shared" si="6"/>
        <v>168303.78811391999</v>
      </c>
      <c r="F47" s="23"/>
      <c r="G47" s="19"/>
      <c r="H47" s="20"/>
      <c r="I47" s="21" t="str">
        <f t="shared" si="1"/>
        <v/>
      </c>
      <c r="J47" s="22">
        <f t="shared" si="2"/>
        <v>147119.78811391999</v>
      </c>
      <c r="L47" s="19"/>
      <c r="M47" s="20"/>
      <c r="N47" s="21" t="str">
        <f t="shared" si="3"/>
        <v/>
      </c>
      <c r="O47" s="22">
        <f t="shared" si="4"/>
        <v>126414.618624</v>
      </c>
    </row>
    <row r="48" spans="1:15" x14ac:dyDescent="0.25">
      <c r="A48" s="9">
        <f t="shared" si="5"/>
        <v>28</v>
      </c>
      <c r="B48" s="19"/>
      <c r="C48" s="20">
        <v>7</v>
      </c>
      <c r="D48" s="21">
        <f t="shared" si="0"/>
        <v>10592</v>
      </c>
      <c r="E48" s="22">
        <f t="shared" si="6"/>
        <v>178895.78811391999</v>
      </c>
      <c r="F48" s="23"/>
      <c r="G48" s="19"/>
      <c r="H48" s="20"/>
      <c r="I48" s="21" t="str">
        <f t="shared" si="1"/>
        <v/>
      </c>
      <c r="J48" s="22">
        <f t="shared" si="2"/>
        <v>147119.78811391999</v>
      </c>
      <c r="L48" s="19"/>
      <c r="M48" s="20"/>
      <c r="N48" s="21" t="str">
        <f t="shared" si="3"/>
        <v/>
      </c>
      <c r="O48" s="22">
        <f t="shared" si="4"/>
        <v>126414.618624</v>
      </c>
    </row>
    <row r="49" spans="1:15" x14ac:dyDescent="0.25">
      <c r="A49" s="9">
        <f t="shared" si="5"/>
        <v>29</v>
      </c>
      <c r="B49" s="19"/>
      <c r="C49" s="20"/>
      <c r="D49" s="21" t="str">
        <f t="shared" si="0"/>
        <v/>
      </c>
      <c r="E49" s="22">
        <f t="shared" si="6"/>
        <v>178895.78811391999</v>
      </c>
      <c r="F49" s="23"/>
      <c r="G49" s="19"/>
      <c r="H49" s="20">
        <v>5</v>
      </c>
      <c r="I49" s="21">
        <f t="shared" si="1"/>
        <v>10592</v>
      </c>
      <c r="J49" s="22">
        <f t="shared" si="2"/>
        <v>157711.78811391999</v>
      </c>
      <c r="L49" s="19"/>
      <c r="M49" s="20"/>
      <c r="N49" s="21" t="str">
        <f t="shared" si="3"/>
        <v/>
      </c>
      <c r="O49" s="22">
        <f t="shared" si="4"/>
        <v>126414.618624</v>
      </c>
    </row>
    <row r="50" spans="1:15" x14ac:dyDescent="0.25">
      <c r="A50" s="9">
        <f t="shared" si="5"/>
        <v>30</v>
      </c>
      <c r="B50" s="19"/>
      <c r="C50" s="24"/>
      <c r="D50" s="21" t="str">
        <f t="shared" si="0"/>
        <v/>
      </c>
      <c r="E50" s="22">
        <f t="shared" si="6"/>
        <v>178895.78811391999</v>
      </c>
      <c r="F50" s="23"/>
      <c r="G50" s="19"/>
      <c r="H50" s="24"/>
      <c r="I50" s="21" t="str">
        <f t="shared" si="1"/>
        <v/>
      </c>
      <c r="J50" s="22">
        <f t="shared" si="2"/>
        <v>157711.78811391999</v>
      </c>
      <c r="L50" s="19"/>
      <c r="M50" s="20"/>
      <c r="N50" s="21" t="str">
        <f t="shared" si="3"/>
        <v/>
      </c>
      <c r="O50" s="22">
        <f t="shared" si="4"/>
        <v>126414.618624</v>
      </c>
    </row>
    <row r="51" spans="1:15" x14ac:dyDescent="0.25">
      <c r="A51" s="9">
        <f t="shared" si="5"/>
        <v>31</v>
      </c>
      <c r="B51" s="19"/>
      <c r="C51" s="24"/>
      <c r="D51" s="21" t="str">
        <f t="shared" si="0"/>
        <v/>
      </c>
      <c r="E51" s="22">
        <f t="shared" si="6"/>
        <v>178895.78811391999</v>
      </c>
      <c r="F51" s="23"/>
      <c r="G51" s="19"/>
      <c r="H51" s="20"/>
      <c r="I51" s="21" t="str">
        <f t="shared" si="1"/>
        <v/>
      </c>
      <c r="J51" s="22">
        <f t="shared" si="2"/>
        <v>157711.78811391999</v>
      </c>
      <c r="L51" s="19"/>
      <c r="M51" s="20"/>
      <c r="N51" s="21" t="str">
        <f t="shared" si="3"/>
        <v/>
      </c>
      <c r="O51" s="22">
        <f t="shared" si="4"/>
        <v>126414.618624</v>
      </c>
    </row>
    <row r="52" spans="1:15" x14ac:dyDescent="0.25">
      <c r="A52" s="9">
        <f t="shared" si="5"/>
        <v>32</v>
      </c>
      <c r="B52" s="19"/>
      <c r="C52" s="20">
        <v>8</v>
      </c>
      <c r="D52" s="21">
        <f t="shared" si="0"/>
        <v>10592</v>
      </c>
      <c r="E52" s="22">
        <f t="shared" si="6"/>
        <v>189487.78811391999</v>
      </c>
      <c r="F52" s="23"/>
      <c r="G52" s="19"/>
      <c r="H52" s="20"/>
      <c r="I52" s="21" t="str">
        <f t="shared" si="1"/>
        <v/>
      </c>
      <c r="J52" s="22">
        <f t="shared" si="2"/>
        <v>157711.78811391999</v>
      </c>
      <c r="L52" s="19"/>
      <c r="M52" s="20"/>
      <c r="N52" s="21" t="str">
        <f t="shared" si="3"/>
        <v/>
      </c>
      <c r="O52" s="22">
        <f t="shared" si="4"/>
        <v>126414.618624</v>
      </c>
    </row>
    <row r="53" spans="1:15" x14ac:dyDescent="0.25">
      <c r="A53" s="9">
        <f t="shared" si="5"/>
        <v>33</v>
      </c>
      <c r="B53" s="19"/>
      <c r="C53" s="20"/>
      <c r="D53" s="21" t="str">
        <f t="shared" si="0"/>
        <v/>
      </c>
      <c r="E53" s="22">
        <f t="shared" si="6"/>
        <v>189487.78811391999</v>
      </c>
      <c r="F53" s="23"/>
      <c r="G53" s="19"/>
      <c r="H53" s="20"/>
      <c r="I53" s="21" t="str">
        <f t="shared" si="1"/>
        <v/>
      </c>
      <c r="J53" s="22">
        <f t="shared" si="2"/>
        <v>157711.78811391999</v>
      </c>
      <c r="L53" s="19"/>
      <c r="M53" s="20">
        <v>3</v>
      </c>
      <c r="N53" s="21">
        <f t="shared" si="3"/>
        <v>10113.169489919999</v>
      </c>
      <c r="O53" s="22">
        <f t="shared" si="4"/>
        <v>136527.78811391999</v>
      </c>
    </row>
    <row r="54" spans="1:15" x14ac:dyDescent="0.25">
      <c r="A54" s="9">
        <f t="shared" si="5"/>
        <v>34</v>
      </c>
      <c r="B54" s="19"/>
      <c r="C54" s="20"/>
      <c r="D54" s="21" t="str">
        <f t="shared" si="0"/>
        <v/>
      </c>
      <c r="E54" s="22">
        <f t="shared" si="6"/>
        <v>189487.78811391999</v>
      </c>
      <c r="F54" s="23"/>
      <c r="G54" s="19"/>
      <c r="H54" s="20">
        <v>6</v>
      </c>
      <c r="I54" s="21">
        <f t="shared" si="1"/>
        <v>10592</v>
      </c>
      <c r="J54" s="22">
        <f t="shared" si="2"/>
        <v>168303.78811391999</v>
      </c>
      <c r="L54" s="19"/>
      <c r="M54" s="20"/>
      <c r="N54" s="21" t="str">
        <f t="shared" si="3"/>
        <v/>
      </c>
      <c r="O54" s="22">
        <f t="shared" si="4"/>
        <v>136527.78811391999</v>
      </c>
    </row>
    <row r="55" spans="1:15" x14ac:dyDescent="0.25">
      <c r="A55" s="9">
        <f t="shared" si="5"/>
        <v>35</v>
      </c>
      <c r="B55" s="19"/>
      <c r="C55" s="20"/>
      <c r="D55" s="21" t="str">
        <f t="shared" si="0"/>
        <v/>
      </c>
      <c r="E55" s="22">
        <f t="shared" si="6"/>
        <v>189487.78811391999</v>
      </c>
      <c r="F55" s="23"/>
      <c r="G55" s="19"/>
      <c r="H55" s="20"/>
      <c r="I55" s="21" t="str">
        <f t="shared" si="1"/>
        <v/>
      </c>
      <c r="J55" s="22">
        <f t="shared" si="2"/>
        <v>168303.78811391999</v>
      </c>
      <c r="L55" s="19"/>
      <c r="M55" s="20"/>
      <c r="N55" s="21" t="str">
        <f t="shared" si="3"/>
        <v/>
      </c>
      <c r="O55" s="22">
        <f t="shared" si="4"/>
        <v>136527.78811391999</v>
      </c>
    </row>
    <row r="56" spans="1:15" x14ac:dyDescent="0.25">
      <c r="A56" s="9">
        <f t="shared" si="5"/>
        <v>36</v>
      </c>
      <c r="B56" s="19"/>
      <c r="C56" s="20"/>
      <c r="D56" s="21" t="str">
        <f t="shared" si="0"/>
        <v/>
      </c>
      <c r="E56" s="22">
        <f t="shared" si="6"/>
        <v>189487.78811391999</v>
      </c>
      <c r="F56" s="23"/>
      <c r="G56" s="19"/>
      <c r="H56" s="20"/>
      <c r="I56" s="21" t="str">
        <f t="shared" si="1"/>
        <v/>
      </c>
      <c r="J56" s="22">
        <f t="shared" si="2"/>
        <v>168303.78811391999</v>
      </c>
      <c r="L56" s="19"/>
      <c r="M56" s="20"/>
      <c r="N56" s="21" t="str">
        <f t="shared" si="3"/>
        <v/>
      </c>
      <c r="O56" s="22">
        <f t="shared" si="4"/>
        <v>136527.78811391999</v>
      </c>
    </row>
    <row r="57" spans="1:15" x14ac:dyDescent="0.25">
      <c r="A57" s="9">
        <f t="shared" si="5"/>
        <v>37</v>
      </c>
      <c r="B57" s="19"/>
      <c r="C57" s="20">
        <v>9</v>
      </c>
      <c r="D57" s="21">
        <f t="shared" si="0"/>
        <v>10592</v>
      </c>
      <c r="E57" s="22">
        <f t="shared" si="6"/>
        <v>200079.78811391999</v>
      </c>
      <c r="F57" s="23"/>
      <c r="G57" s="19"/>
      <c r="H57" s="20"/>
      <c r="I57" s="21" t="str">
        <f t="shared" si="1"/>
        <v/>
      </c>
      <c r="J57" s="22">
        <f t="shared" si="2"/>
        <v>168303.78811391999</v>
      </c>
      <c r="L57" s="19"/>
      <c r="M57" s="20"/>
      <c r="N57" s="21" t="str">
        <f t="shared" si="3"/>
        <v/>
      </c>
      <c r="O57" s="22">
        <f t="shared" si="4"/>
        <v>136527.78811391999</v>
      </c>
    </row>
    <row r="58" spans="1:15" x14ac:dyDescent="0.25">
      <c r="A58" s="9">
        <f t="shared" si="5"/>
        <v>38</v>
      </c>
      <c r="B58" s="19"/>
      <c r="C58" s="20"/>
      <c r="D58" s="21" t="str">
        <f t="shared" si="0"/>
        <v/>
      </c>
      <c r="E58" s="22">
        <f t="shared" si="6"/>
        <v>200079.78811391999</v>
      </c>
      <c r="F58" s="23"/>
      <c r="G58" s="19"/>
      <c r="H58" s="20"/>
      <c r="I58" s="21" t="str">
        <f t="shared" si="1"/>
        <v/>
      </c>
      <c r="J58" s="22">
        <f t="shared" si="2"/>
        <v>168303.78811391999</v>
      </c>
      <c r="L58" s="19"/>
      <c r="M58" s="20"/>
      <c r="N58" s="21" t="str">
        <f t="shared" si="3"/>
        <v/>
      </c>
      <c r="O58" s="22">
        <f t="shared" si="4"/>
        <v>136527.78811391999</v>
      </c>
    </row>
    <row r="59" spans="1:15" x14ac:dyDescent="0.25">
      <c r="A59" s="9">
        <f t="shared" si="5"/>
        <v>39</v>
      </c>
      <c r="B59" s="19"/>
      <c r="C59" s="20"/>
      <c r="D59" s="21" t="str">
        <f t="shared" si="0"/>
        <v/>
      </c>
      <c r="E59" s="22">
        <f t="shared" si="6"/>
        <v>200079.78811391999</v>
      </c>
      <c r="F59" s="23"/>
      <c r="G59" s="19"/>
      <c r="H59" s="20"/>
      <c r="I59" s="21" t="str">
        <f t="shared" si="1"/>
        <v/>
      </c>
      <c r="J59" s="22">
        <f t="shared" si="2"/>
        <v>168303.78811391999</v>
      </c>
      <c r="L59" s="19"/>
      <c r="M59" s="20"/>
      <c r="N59" s="21" t="str">
        <f t="shared" si="3"/>
        <v/>
      </c>
      <c r="O59" s="22">
        <f t="shared" si="4"/>
        <v>136527.78811391999</v>
      </c>
    </row>
    <row r="60" spans="1:15" x14ac:dyDescent="0.25">
      <c r="A60" s="9">
        <f t="shared" si="5"/>
        <v>40</v>
      </c>
      <c r="B60" s="19"/>
      <c r="C60" s="20"/>
      <c r="D60" s="21" t="str">
        <f t="shared" si="0"/>
        <v/>
      </c>
      <c r="E60" s="22">
        <f t="shared" si="6"/>
        <v>200079.78811391999</v>
      </c>
      <c r="F60" s="23"/>
      <c r="G60" s="19"/>
      <c r="H60" s="20"/>
      <c r="I60" s="21" t="str">
        <f t="shared" si="1"/>
        <v/>
      </c>
      <c r="J60" s="22">
        <f t="shared" si="2"/>
        <v>168303.78811391999</v>
      </c>
      <c r="L60" s="19"/>
      <c r="M60" s="20"/>
      <c r="N60" s="21" t="str">
        <f t="shared" si="3"/>
        <v/>
      </c>
      <c r="O60" s="22">
        <f t="shared" si="4"/>
        <v>136527.78811391999</v>
      </c>
    </row>
    <row r="61" spans="1:15" x14ac:dyDescent="0.25">
      <c r="A61" s="9">
        <f t="shared" si="5"/>
        <v>41</v>
      </c>
      <c r="B61" s="19"/>
      <c r="C61" s="20"/>
      <c r="D61" s="21" t="str">
        <f t="shared" si="0"/>
        <v/>
      </c>
      <c r="E61" s="22">
        <f t="shared" si="6"/>
        <v>200079.78811391999</v>
      </c>
      <c r="F61" s="23"/>
      <c r="G61" s="19"/>
      <c r="H61" s="20"/>
      <c r="I61" s="21" t="str">
        <f t="shared" si="1"/>
        <v/>
      </c>
      <c r="J61" s="22">
        <f t="shared" si="2"/>
        <v>168303.78811391999</v>
      </c>
      <c r="L61" s="19"/>
      <c r="M61" s="20"/>
      <c r="N61" s="21" t="str">
        <f t="shared" si="3"/>
        <v/>
      </c>
      <c r="O61" s="22">
        <f t="shared" si="4"/>
        <v>136527.78811391999</v>
      </c>
    </row>
    <row r="62" spans="1:15" x14ac:dyDescent="0.25">
      <c r="A62" s="9">
        <f t="shared" si="5"/>
        <v>42</v>
      </c>
      <c r="B62" s="19"/>
      <c r="C62" s="20"/>
      <c r="D62" s="21" t="str">
        <f t="shared" si="0"/>
        <v/>
      </c>
      <c r="E62" s="22">
        <f t="shared" si="6"/>
        <v>200079.78811391999</v>
      </c>
      <c r="F62" s="23"/>
      <c r="G62" s="19"/>
      <c r="H62" s="20"/>
      <c r="I62" s="21" t="str">
        <f t="shared" si="1"/>
        <v/>
      </c>
      <c r="J62" s="22">
        <f t="shared" si="2"/>
        <v>168303.78811391999</v>
      </c>
      <c r="L62" s="19"/>
      <c r="M62" s="20"/>
      <c r="N62" s="21" t="str">
        <f t="shared" si="3"/>
        <v/>
      </c>
      <c r="O62" s="22">
        <f t="shared" si="4"/>
        <v>136527.78811391999</v>
      </c>
    </row>
  </sheetData>
  <sheetProtection sheet="1" objects="1" scenarios="1"/>
  <mergeCells count="30">
    <mergeCell ref="A15:C15"/>
    <mergeCell ref="E14:O14"/>
    <mergeCell ref="E15:O15"/>
    <mergeCell ref="A3:O3"/>
    <mergeCell ref="A5:C5"/>
    <mergeCell ref="E5:O5"/>
    <mergeCell ref="A6:C6"/>
    <mergeCell ref="A7:C7"/>
    <mergeCell ref="E7:O7"/>
    <mergeCell ref="A8:C8"/>
    <mergeCell ref="E8:O8"/>
    <mergeCell ref="A12:C12"/>
    <mergeCell ref="E12:O12"/>
    <mergeCell ref="A9:C9"/>
    <mergeCell ref="E9:O9"/>
    <mergeCell ref="A1:O1"/>
    <mergeCell ref="A2:O2"/>
    <mergeCell ref="A11:O11"/>
    <mergeCell ref="B18:E18"/>
    <mergeCell ref="G18:J18"/>
    <mergeCell ref="L18:O18"/>
    <mergeCell ref="B17:E17"/>
    <mergeCell ref="G17:J17"/>
    <mergeCell ref="L17:O17"/>
    <mergeCell ref="E4:O4"/>
    <mergeCell ref="E13:O13"/>
    <mergeCell ref="E6:O6"/>
    <mergeCell ref="A4:C4"/>
    <mergeCell ref="A13:C13"/>
    <mergeCell ref="A14:C14"/>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6" workbookViewId="0">
      <selection activeCell="A12" sqref="A12"/>
    </sheetView>
  </sheetViews>
  <sheetFormatPr defaultRowHeight="15" x14ac:dyDescent="0.25"/>
  <cols>
    <col min="1" max="1" width="135.5703125" customWidth="1"/>
  </cols>
  <sheetData>
    <row r="1" spans="1:1" ht="26.25" x14ac:dyDescent="0.4">
      <c r="A1" s="5" t="s">
        <v>9</v>
      </c>
    </row>
    <row r="2" spans="1:1" ht="75" x14ac:dyDescent="0.25">
      <c r="A2" s="1" t="s">
        <v>50</v>
      </c>
    </row>
    <row r="3" spans="1:1" ht="30" x14ac:dyDescent="0.25">
      <c r="A3" s="1" t="s">
        <v>51</v>
      </c>
    </row>
    <row r="4" spans="1:1" x14ac:dyDescent="0.25">
      <c r="A4" s="1"/>
    </row>
    <row r="5" spans="1:1" ht="24.75" customHeight="1" x14ac:dyDescent="0.25">
      <c r="A5" s="2" t="s">
        <v>17</v>
      </c>
    </row>
    <row r="6" spans="1:1" x14ac:dyDescent="0.25">
      <c r="A6" s="3"/>
    </row>
    <row r="7" spans="1:1" x14ac:dyDescent="0.25">
      <c r="A7" s="4" t="s">
        <v>52</v>
      </c>
    </row>
    <row r="8" spans="1:1" ht="30" x14ac:dyDescent="0.25">
      <c r="A8" s="4" t="s">
        <v>53</v>
      </c>
    </row>
    <row r="9" spans="1:1" ht="45" x14ac:dyDescent="0.25">
      <c r="A9" s="4" t="s">
        <v>44</v>
      </c>
    </row>
    <row r="10" spans="1:1" ht="45" x14ac:dyDescent="0.25">
      <c r="A10" s="4" t="s">
        <v>35</v>
      </c>
    </row>
    <row r="11" spans="1:1" ht="60" x14ac:dyDescent="0.25">
      <c r="A11" s="4" t="s">
        <v>54</v>
      </c>
    </row>
    <row r="12" spans="1:1" ht="45" x14ac:dyDescent="0.25">
      <c r="A12" s="4" t="s">
        <v>36</v>
      </c>
    </row>
    <row r="13" spans="1:1" ht="30" x14ac:dyDescent="0.25">
      <c r="A13" s="4" t="s">
        <v>37</v>
      </c>
    </row>
    <row r="14" spans="1:1" ht="30" x14ac:dyDescent="0.25">
      <c r="A14" s="4" t="s">
        <v>38</v>
      </c>
    </row>
    <row r="15" spans="1:1" ht="45" x14ac:dyDescent="0.25">
      <c r="A15" s="4" t="s">
        <v>16</v>
      </c>
    </row>
    <row r="16" spans="1:1" ht="45" x14ac:dyDescent="0.25">
      <c r="A16" s="4" t="s">
        <v>42</v>
      </c>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sqref="A1:E1"/>
    </sheetView>
  </sheetViews>
  <sheetFormatPr defaultRowHeight="15" x14ac:dyDescent="0.25"/>
  <cols>
    <col min="1" max="1" width="12.7109375" bestFit="1" customWidth="1"/>
    <col min="2" max="2" width="8.85546875" bestFit="1" customWidth="1"/>
    <col min="3" max="3" width="10.140625" bestFit="1" customWidth="1"/>
    <col min="4" max="4" width="9.42578125" bestFit="1" customWidth="1"/>
    <col min="5" max="5" width="5.42578125" bestFit="1" customWidth="1"/>
    <col min="6" max="6" width="6.140625" bestFit="1" customWidth="1"/>
    <col min="7" max="7" width="12.7109375" bestFit="1" customWidth="1"/>
    <col min="8" max="9" width="12.140625" bestFit="1" customWidth="1"/>
    <col min="10" max="10" width="11.140625" bestFit="1" customWidth="1"/>
    <col min="11" max="38" width="6.140625" bestFit="1" customWidth="1"/>
    <col min="39" max="39" width="7.140625" bestFit="1" customWidth="1"/>
  </cols>
  <sheetData>
    <row r="1" spans="1:10" x14ac:dyDescent="0.25">
      <c r="A1" s="67" t="s">
        <v>28</v>
      </c>
      <c r="B1" s="67"/>
      <c r="C1" s="67"/>
      <c r="D1" s="67"/>
      <c r="E1" s="67"/>
      <c r="F1" s="26"/>
      <c r="G1" s="67" t="s">
        <v>26</v>
      </c>
      <c r="H1" s="67"/>
      <c r="I1" s="67"/>
      <c r="J1" s="67"/>
    </row>
    <row r="2" spans="1:10" x14ac:dyDescent="0.25">
      <c r="A2" s="27" t="s">
        <v>23</v>
      </c>
      <c r="B2" s="27" t="s">
        <v>6</v>
      </c>
      <c r="C2" s="27" t="s">
        <v>7</v>
      </c>
      <c r="D2" s="27" t="s">
        <v>8</v>
      </c>
      <c r="E2" s="27" t="s">
        <v>24</v>
      </c>
      <c r="F2" s="28"/>
      <c r="G2" s="27" t="s">
        <v>23</v>
      </c>
      <c r="H2" s="27" t="s">
        <v>6</v>
      </c>
      <c r="I2" s="27" t="s">
        <v>7</v>
      </c>
      <c r="J2" s="27" t="s">
        <v>8</v>
      </c>
    </row>
    <row r="3" spans="1:10" x14ac:dyDescent="0.25">
      <c r="A3" s="29">
        <v>0</v>
      </c>
      <c r="B3" s="30">
        <v>114</v>
      </c>
      <c r="C3" s="30">
        <v>128</v>
      </c>
      <c r="D3" s="30">
        <v>82</v>
      </c>
      <c r="E3" s="30">
        <v>324</v>
      </c>
      <c r="F3" s="26"/>
      <c r="G3" s="29">
        <v>0</v>
      </c>
      <c r="H3" s="31">
        <f>'Salary Policy Worksheet'!E20*0.2+'Salary Policy Worksheet'!J20*0.6+'Salary Policy Worksheet'!O20*0.2</f>
        <v>80000</v>
      </c>
      <c r="I3" s="31">
        <f>'Salary Policy Worksheet'!E26*0.2+'Salary Policy Worksheet'!J26*0.6+'Salary Policy Worksheet'!O26*0.2</f>
        <v>96768</v>
      </c>
      <c r="J3" s="31">
        <f>'Salary Policy Worksheet'!E32*0.2+'Salary Policy Worksheet'!J34*0.6+'Salary Policy Worksheet'!O38*0.2</f>
        <v>117050.57279999999</v>
      </c>
    </row>
    <row r="4" spans="1:10" x14ac:dyDescent="0.25">
      <c r="A4" s="29">
        <v>1</v>
      </c>
      <c r="B4" s="30">
        <v>104</v>
      </c>
      <c r="C4" s="30">
        <v>128</v>
      </c>
      <c r="D4" s="30">
        <v>94</v>
      </c>
      <c r="E4" s="30">
        <v>326</v>
      </c>
      <c r="F4" s="26"/>
      <c r="G4" s="29">
        <v>1</v>
      </c>
      <c r="H4" s="31">
        <f>'Salary Policy Worksheet'!E21*0.2+'Salary Policy Worksheet'!J21*0.6+'Salary Policy Worksheet'!O21*0.2</f>
        <v>80000</v>
      </c>
      <c r="I4" s="31">
        <f>'Salary Policy Worksheet'!E27*0.2+'Salary Policy Worksheet'!J27*0.6+'Salary Policy Worksheet'!O27*0.2</f>
        <v>96768</v>
      </c>
      <c r="J4" s="31">
        <f>'Salary Policy Worksheet'!E33*0.2+'Salary Policy Worksheet'!J35*0.6+'Salary Policy Worksheet'!O39*0.2</f>
        <v>117050.57279999999</v>
      </c>
    </row>
    <row r="5" spans="1:10" x14ac:dyDescent="0.25">
      <c r="A5" s="29">
        <v>2</v>
      </c>
      <c r="B5" s="30">
        <v>121</v>
      </c>
      <c r="C5" s="30">
        <v>99</v>
      </c>
      <c r="D5" s="30">
        <v>77</v>
      </c>
      <c r="E5" s="30">
        <v>297</v>
      </c>
      <c r="F5" s="26"/>
      <c r="G5" s="29">
        <v>2</v>
      </c>
      <c r="H5" s="31">
        <f>'Salary Policy Worksheet'!E22*0.2+'Salary Policy Worksheet'!J22*0.6+'Salary Policy Worksheet'!O22*0.2</f>
        <v>80000</v>
      </c>
      <c r="I5" s="31">
        <f>'Salary Policy Worksheet'!E28*0.2+'Salary Policy Worksheet'!J28*0.6+'Salary Policy Worksheet'!O28*0.2</f>
        <v>96768</v>
      </c>
      <c r="J5" s="31">
        <f>'Salary Policy Worksheet'!E34*0.2+'Salary Policy Worksheet'!J36*0.6+'Salary Policy Worksheet'!O40*0.2</f>
        <v>118923.38196479999</v>
      </c>
    </row>
    <row r="6" spans="1:10" x14ac:dyDescent="0.25">
      <c r="A6" s="29">
        <v>3</v>
      </c>
      <c r="B6" s="30">
        <v>101</v>
      </c>
      <c r="C6" s="30">
        <v>94</v>
      </c>
      <c r="D6" s="30">
        <v>78</v>
      </c>
      <c r="E6" s="30">
        <v>273</v>
      </c>
      <c r="F6" s="26"/>
      <c r="G6" s="29">
        <v>3</v>
      </c>
      <c r="H6" s="31">
        <f>'Salary Policy Worksheet'!E23*0.2+'Salary Policy Worksheet'!J23*0.6+'Salary Policy Worksheet'!O23*0.2</f>
        <v>86400</v>
      </c>
      <c r="I6" s="31">
        <f>'Salary Policy Worksheet'!E29*0.2+'Salary Policy Worksheet'!J29*0.6+'Salary Policy Worksheet'!O29*0.2</f>
        <v>98316.288</v>
      </c>
      <c r="J6" s="31">
        <f>'Salary Policy Worksheet'!E35*0.2+'Salary Policy Worksheet'!J37*0.6+'Salary Policy Worksheet'!O41*0.2</f>
        <v>124541.8094592</v>
      </c>
    </row>
    <row r="7" spans="1:10" x14ac:dyDescent="0.25">
      <c r="A7" s="29">
        <v>4</v>
      </c>
      <c r="B7" s="30">
        <v>132</v>
      </c>
      <c r="C7" s="30">
        <v>87</v>
      </c>
      <c r="D7" s="30">
        <v>91</v>
      </c>
      <c r="E7" s="30">
        <v>310</v>
      </c>
      <c r="F7" s="26"/>
      <c r="G7" s="29">
        <v>4</v>
      </c>
      <c r="H7" s="31">
        <f>'Salary Policy Worksheet'!E24*0.2+'Salary Policy Worksheet'!J24*0.6+'Salary Policy Worksheet'!O24*0.2</f>
        <v>86400</v>
      </c>
      <c r="I7" s="31">
        <f>'Salary Policy Worksheet'!E30*0.2+'Salary Policy Worksheet'!J30*0.6+'Salary Policy Worksheet'!O30*0.2</f>
        <v>102961.152</v>
      </c>
      <c r="J7" s="31">
        <f>'Salary Policy Worksheet'!E36*0.2+'Salary Policy Worksheet'!J38*0.6+'Salary Policy Worksheet'!O42*0.2</f>
        <v>126564.44335718399</v>
      </c>
    </row>
    <row r="8" spans="1:10" x14ac:dyDescent="0.25">
      <c r="A8" s="29">
        <v>5</v>
      </c>
      <c r="B8" s="30">
        <v>117</v>
      </c>
      <c r="C8" s="30">
        <v>87</v>
      </c>
      <c r="D8" s="30">
        <v>73</v>
      </c>
      <c r="E8" s="30">
        <v>277</v>
      </c>
      <c r="F8" s="26"/>
      <c r="G8" s="29">
        <v>5</v>
      </c>
      <c r="H8" s="31">
        <f>'Salary Policy Worksheet'!E25*0.2+'Salary Policy Worksheet'!J25*0.6+'Salary Policy Worksheet'!O25*0.2</f>
        <v>86400</v>
      </c>
      <c r="I8" s="31">
        <f>'Salary Policy Worksheet'!E31*0.2+'Salary Policy Worksheet'!J31*0.6+'Salary Policy Worksheet'!O31*0.2</f>
        <v>102961.152</v>
      </c>
      <c r="J8" s="31">
        <f>'Salary Policy Worksheet'!E37*0.2+'Salary Policy Worksheet'!J39*0.6+'Salary Policy Worksheet'!O43*0.2</f>
        <v>126564.44335718399</v>
      </c>
    </row>
    <row r="9" spans="1:10" x14ac:dyDescent="0.25">
      <c r="A9" s="29">
        <v>6</v>
      </c>
      <c r="B9" s="30">
        <v>54</v>
      </c>
      <c r="C9" s="30">
        <v>70</v>
      </c>
      <c r="D9" s="30">
        <v>71</v>
      </c>
      <c r="E9" s="30">
        <v>195</v>
      </c>
      <c r="F9" s="26"/>
      <c r="G9" s="29">
        <v>6</v>
      </c>
      <c r="H9" s="31"/>
      <c r="I9" s="31">
        <f>('Salary Policy Worksheet'!J32*0.6+'Salary Policy Worksheet'!O32*0.2)/(0.6+0.2)</f>
        <v>104509.43999999999</v>
      </c>
      <c r="J9" s="31">
        <f>'Salary Policy Worksheet'!E38*0.2+'Salary Policy Worksheet'!J40*0.6+'Salary Policy Worksheet'!O44*0.2</f>
        <v>134750.74505113601</v>
      </c>
    </row>
    <row r="10" spans="1:10" x14ac:dyDescent="0.25">
      <c r="A10" s="29">
        <v>7</v>
      </c>
      <c r="B10" s="30">
        <v>27</v>
      </c>
      <c r="C10" s="30">
        <v>42</v>
      </c>
      <c r="D10" s="30">
        <v>74</v>
      </c>
      <c r="E10" s="30">
        <v>143</v>
      </c>
      <c r="F10" s="26"/>
      <c r="G10" s="29">
        <v>7</v>
      </c>
      <c r="H10" s="31"/>
      <c r="I10" s="31">
        <f>('Salary Policy Worksheet'!J33*0.6+'Salary Policy Worksheet'!O33*0.2)/(0.6+0.2)</f>
        <v>104509.43999999999</v>
      </c>
      <c r="J10" s="31">
        <f>'Salary Policy Worksheet'!E39*0.2+'Salary Policy Worksheet'!J41*0.6+'Salary Policy Worksheet'!O45*0.2</f>
        <v>136623.55421593599</v>
      </c>
    </row>
    <row r="11" spans="1:10" x14ac:dyDescent="0.25">
      <c r="A11" s="29">
        <v>8</v>
      </c>
      <c r="B11" s="30">
        <v>19</v>
      </c>
      <c r="C11" s="30">
        <v>39</v>
      </c>
      <c r="D11" s="30">
        <v>58</v>
      </c>
      <c r="E11" s="30">
        <v>116</v>
      </c>
      <c r="F11" s="26"/>
      <c r="G11" s="29">
        <v>8</v>
      </c>
      <c r="H11" s="31"/>
      <c r="I11" s="31">
        <f>'Salary Policy Worksheet'!O34</f>
        <v>104509.44</v>
      </c>
      <c r="J11" s="31">
        <f>'Salary Policy Worksheet'!E40*0.2+'Salary Policy Worksheet'!J42*0.6+'Salary Policy Worksheet'!O46*0.2</f>
        <v>136623.55421593599</v>
      </c>
    </row>
    <row r="12" spans="1:10" x14ac:dyDescent="0.25">
      <c r="A12" s="29">
        <v>9</v>
      </c>
      <c r="B12" s="30">
        <v>4</v>
      </c>
      <c r="C12" s="30">
        <v>23</v>
      </c>
      <c r="D12" s="30">
        <v>65</v>
      </c>
      <c r="E12" s="30">
        <v>92</v>
      </c>
      <c r="F12" s="26"/>
      <c r="G12" s="29">
        <v>9</v>
      </c>
      <c r="H12" s="31"/>
      <c r="I12" s="31">
        <f>'Salary Policy Worksheet'!O35</f>
        <v>104509.44</v>
      </c>
      <c r="J12" s="31">
        <f>'Salary Policy Worksheet'!E41*0.2+'Salary Policy Worksheet'!J43*0.6+'Salary Policy Worksheet'!O47*0.2</f>
        <v>138741.95421593598</v>
      </c>
    </row>
    <row r="13" spans="1:10" x14ac:dyDescent="0.25">
      <c r="A13" s="29">
        <v>10</v>
      </c>
      <c r="B13" s="30">
        <v>3</v>
      </c>
      <c r="C13" s="30">
        <v>39</v>
      </c>
      <c r="D13" s="30">
        <v>64</v>
      </c>
      <c r="E13" s="30">
        <v>106</v>
      </c>
      <c r="F13" s="26"/>
      <c r="G13" s="29">
        <v>10</v>
      </c>
      <c r="H13" s="31"/>
      <c r="I13" s="31">
        <f>'Salary Policy Worksheet'!O36</f>
        <v>104509.44</v>
      </c>
      <c r="J13" s="31">
        <f>'Salary Policy Worksheet'!E42*0.2+'Salary Policy Worksheet'!J44*0.6+'Salary Policy Worksheet'!O48*0.2</f>
        <v>145097.15421593597</v>
      </c>
    </row>
    <row r="14" spans="1:10" x14ac:dyDescent="0.25">
      <c r="A14" s="29">
        <v>11</v>
      </c>
      <c r="B14" s="30"/>
      <c r="C14" s="30">
        <v>27</v>
      </c>
      <c r="D14" s="30">
        <v>65</v>
      </c>
      <c r="E14" s="30">
        <v>92</v>
      </c>
      <c r="F14" s="26"/>
      <c r="G14" s="29">
        <v>11</v>
      </c>
      <c r="H14" s="31"/>
      <c r="I14" s="31">
        <f>'Salary Policy Worksheet'!O37</f>
        <v>104509.44</v>
      </c>
      <c r="J14" s="31">
        <f>'Salary Policy Worksheet'!E43*0.2+'Salary Policy Worksheet'!J45*0.6+'Salary Policy Worksheet'!O49*0.2</f>
        <v>145097.15421593597</v>
      </c>
    </row>
    <row r="15" spans="1:10" x14ac:dyDescent="0.25">
      <c r="A15" s="29">
        <v>12</v>
      </c>
      <c r="B15" s="30">
        <v>1</v>
      </c>
      <c r="C15" s="30">
        <v>19</v>
      </c>
      <c r="D15" s="30">
        <v>62</v>
      </c>
      <c r="E15" s="30">
        <v>82</v>
      </c>
      <c r="F15" s="26"/>
      <c r="G15" s="29">
        <v>12</v>
      </c>
      <c r="H15" s="31"/>
      <c r="I15" s="31"/>
      <c r="J15" s="31">
        <f>'Salary Policy Worksheet'!E44*0.2+'Salary Policy Worksheet'!J46*0.6+'Salary Policy Worksheet'!O50*0.2</f>
        <v>147215.55421593599</v>
      </c>
    </row>
    <row r="16" spans="1:10" x14ac:dyDescent="0.25">
      <c r="A16" s="29">
        <v>13</v>
      </c>
      <c r="B16" s="30"/>
      <c r="C16" s="30">
        <v>17</v>
      </c>
      <c r="D16" s="30">
        <v>56</v>
      </c>
      <c r="E16" s="30">
        <v>73</v>
      </c>
      <c r="F16" s="26"/>
      <c r="G16" s="29">
        <v>13</v>
      </c>
      <c r="H16" s="31"/>
      <c r="I16" s="31"/>
      <c r="J16" s="31">
        <f>'Salary Policy Worksheet'!E45*0.2+'Salary Policy Worksheet'!J47*0.6+'Salary Policy Worksheet'!O51*0.2</f>
        <v>147215.55421593599</v>
      </c>
    </row>
    <row r="17" spans="1:10" x14ac:dyDescent="0.25">
      <c r="A17" s="29">
        <v>14</v>
      </c>
      <c r="B17" s="30"/>
      <c r="C17" s="30">
        <v>17</v>
      </c>
      <c r="D17" s="30">
        <v>49</v>
      </c>
      <c r="E17" s="30">
        <v>66</v>
      </c>
      <c r="F17" s="26"/>
      <c r="G17" s="29">
        <v>14</v>
      </c>
      <c r="H17" s="31"/>
      <c r="I17" s="31"/>
      <c r="J17" s="31">
        <f>'Salary Policy Worksheet'!E46*0.2+'Salary Policy Worksheet'!J48*0.6+'Salary Policy Worksheet'!O52*0.2</f>
        <v>147215.55421593599</v>
      </c>
    </row>
    <row r="18" spans="1:10" x14ac:dyDescent="0.25">
      <c r="A18" s="29">
        <v>15</v>
      </c>
      <c r="B18" s="30"/>
      <c r="C18" s="30">
        <v>20</v>
      </c>
      <c r="D18" s="30">
        <v>51</v>
      </c>
      <c r="E18" s="30">
        <v>71</v>
      </c>
      <c r="F18" s="26"/>
      <c r="G18" s="29">
        <v>15</v>
      </c>
      <c r="H18" s="31"/>
      <c r="I18" s="31"/>
      <c r="J18" s="31">
        <f>'Salary Policy Worksheet'!E47*0.2+'Salary Policy Worksheet'!J49*0.6+'Salary Policy Worksheet'!O53*0.2</f>
        <v>155593.38811391997</v>
      </c>
    </row>
    <row r="19" spans="1:10" x14ac:dyDescent="0.25">
      <c r="A19" s="29">
        <v>16</v>
      </c>
      <c r="B19" s="30">
        <v>1</v>
      </c>
      <c r="C19" s="30">
        <v>18</v>
      </c>
      <c r="D19" s="30">
        <v>32</v>
      </c>
      <c r="E19" s="30">
        <v>51</v>
      </c>
      <c r="F19" s="26"/>
      <c r="G19" s="29">
        <v>16</v>
      </c>
      <c r="H19" s="31"/>
      <c r="I19" s="31"/>
      <c r="J19" s="31">
        <f>'Salary Policy Worksheet'!E48*0.2+'Salary Policy Worksheet'!J50*0.6+'Salary Policy Worksheet'!O54*0.2</f>
        <v>157711.78811391999</v>
      </c>
    </row>
    <row r="20" spans="1:10" x14ac:dyDescent="0.25">
      <c r="A20" s="29">
        <v>17</v>
      </c>
      <c r="B20" s="30"/>
      <c r="C20" s="30">
        <v>11</v>
      </c>
      <c r="D20" s="30">
        <v>49</v>
      </c>
      <c r="E20" s="30">
        <v>60</v>
      </c>
      <c r="F20" s="26"/>
      <c r="G20" s="29">
        <v>17</v>
      </c>
      <c r="H20" s="31"/>
      <c r="I20" s="31"/>
      <c r="J20" s="31">
        <f>'Salary Policy Worksheet'!E49*0.2+'Salary Policy Worksheet'!J51*0.6+'Salary Policy Worksheet'!O55*0.2</f>
        <v>157711.78811391999</v>
      </c>
    </row>
    <row r="21" spans="1:10" x14ac:dyDescent="0.25">
      <c r="A21" s="29">
        <v>18</v>
      </c>
      <c r="B21" s="30">
        <v>1</v>
      </c>
      <c r="C21" s="30">
        <v>9</v>
      </c>
      <c r="D21" s="30">
        <v>35</v>
      </c>
      <c r="E21" s="30">
        <v>45</v>
      </c>
      <c r="F21" s="26"/>
      <c r="G21" s="29">
        <v>18</v>
      </c>
      <c r="H21" s="31"/>
      <c r="I21" s="31"/>
      <c r="J21" s="31">
        <f>'Salary Policy Worksheet'!E50*0.2+'Salary Policy Worksheet'!J52*0.6+'Salary Policy Worksheet'!O56*0.2</f>
        <v>157711.78811391999</v>
      </c>
    </row>
    <row r="22" spans="1:10" x14ac:dyDescent="0.25">
      <c r="A22" s="29">
        <v>19</v>
      </c>
      <c r="B22" s="30"/>
      <c r="C22" s="30">
        <v>11</v>
      </c>
      <c r="D22" s="30">
        <v>32</v>
      </c>
      <c r="E22" s="30">
        <v>43</v>
      </c>
      <c r="F22" s="26"/>
      <c r="G22" s="29">
        <v>19</v>
      </c>
      <c r="H22" s="31"/>
      <c r="I22" s="31"/>
      <c r="J22" s="31">
        <f>'Salary Policy Worksheet'!E51*0.2+'Salary Policy Worksheet'!J53*0.6+'Salary Policy Worksheet'!O57*0.2</f>
        <v>157711.78811391999</v>
      </c>
    </row>
    <row r="23" spans="1:10" x14ac:dyDescent="0.25">
      <c r="A23" s="29">
        <v>20</v>
      </c>
      <c r="B23" s="30"/>
      <c r="C23" s="30">
        <v>2</v>
      </c>
      <c r="D23" s="30">
        <v>34</v>
      </c>
      <c r="E23" s="30">
        <v>36</v>
      </c>
      <c r="F23" s="26"/>
      <c r="G23" s="29">
        <v>20</v>
      </c>
      <c r="H23" s="31"/>
      <c r="I23" s="31"/>
      <c r="J23" s="31">
        <f>'Salary Policy Worksheet'!E52*0.2+'Salary Policy Worksheet'!J54*0.6+'Salary Policy Worksheet'!O58*0.2</f>
        <v>166185.38811391999</v>
      </c>
    </row>
    <row r="24" spans="1:10" x14ac:dyDescent="0.25">
      <c r="A24" s="29">
        <v>21</v>
      </c>
      <c r="B24" s="30"/>
      <c r="C24" s="30">
        <v>8</v>
      </c>
      <c r="D24" s="30">
        <v>33</v>
      </c>
      <c r="E24" s="30">
        <v>41</v>
      </c>
      <c r="F24" s="26"/>
      <c r="G24" s="29">
        <v>21</v>
      </c>
      <c r="H24" s="31"/>
      <c r="I24" s="31"/>
      <c r="J24" s="31">
        <f>'Salary Policy Worksheet'!E53*0.2+'Salary Policy Worksheet'!J55*0.6+'Salary Policy Worksheet'!O59*0.2</f>
        <v>166185.38811391999</v>
      </c>
    </row>
    <row r="25" spans="1:10" x14ac:dyDescent="0.25">
      <c r="A25" s="29">
        <v>22</v>
      </c>
      <c r="B25" s="30"/>
      <c r="C25" s="30">
        <v>5</v>
      </c>
      <c r="D25" s="30">
        <v>32</v>
      </c>
      <c r="E25" s="30">
        <v>37</v>
      </c>
      <c r="F25" s="26"/>
      <c r="G25" s="29">
        <v>22</v>
      </c>
      <c r="H25" s="31"/>
      <c r="I25" s="31"/>
      <c r="J25" s="31">
        <f>'Salary Policy Worksheet'!E54*0.2+'Salary Policy Worksheet'!J56*0.6+'Salary Policy Worksheet'!O60*0.2</f>
        <v>166185.38811391999</v>
      </c>
    </row>
    <row r="26" spans="1:10" x14ac:dyDescent="0.25">
      <c r="A26" s="29">
        <v>23</v>
      </c>
      <c r="B26" s="30"/>
      <c r="C26" s="30">
        <v>3</v>
      </c>
      <c r="D26" s="30">
        <v>33</v>
      </c>
      <c r="E26" s="30">
        <v>36</v>
      </c>
      <c r="F26" s="26"/>
      <c r="G26" s="29">
        <v>23</v>
      </c>
      <c r="H26" s="31"/>
      <c r="I26" s="31"/>
      <c r="J26" s="31">
        <f>'Salary Policy Worksheet'!E55*0.2+'Salary Policy Worksheet'!J57*0.6+'Salary Policy Worksheet'!O61*0.2</f>
        <v>166185.38811391999</v>
      </c>
    </row>
    <row r="27" spans="1:10" x14ac:dyDescent="0.25">
      <c r="A27" s="29">
        <v>24</v>
      </c>
      <c r="B27" s="30"/>
      <c r="C27" s="30">
        <v>4</v>
      </c>
      <c r="D27" s="30">
        <v>26</v>
      </c>
      <c r="E27" s="30">
        <v>30</v>
      </c>
      <c r="F27" s="26"/>
      <c r="G27" s="29">
        <v>24</v>
      </c>
      <c r="H27" s="31"/>
      <c r="I27" s="31"/>
      <c r="J27" s="31">
        <f>'Salary Policy Worksheet'!E56*0.2+'Salary Policy Worksheet'!J58*0.6+'Salary Policy Worksheet'!O62*0.2</f>
        <v>166185.38811391999</v>
      </c>
    </row>
    <row r="28" spans="1:10" x14ac:dyDescent="0.25">
      <c r="A28" s="29">
        <v>25</v>
      </c>
      <c r="B28" s="30"/>
      <c r="C28" s="30"/>
      <c r="D28" s="30">
        <v>20</v>
      </c>
      <c r="E28" s="30">
        <v>20</v>
      </c>
      <c r="F28" s="26"/>
      <c r="G28" s="29">
        <v>25</v>
      </c>
      <c r="H28" s="31"/>
      <c r="I28" s="31"/>
      <c r="J28" s="31">
        <f>('Salary Policy Worksheet'!E57*0.2+'Salary Policy Worksheet'!J59*0.6)/(0.2+0.6)</f>
        <v>176247.78811391999</v>
      </c>
    </row>
    <row r="29" spans="1:10" x14ac:dyDescent="0.25">
      <c r="A29" s="29">
        <v>26</v>
      </c>
      <c r="B29" s="30"/>
      <c r="C29" s="30">
        <v>2</v>
      </c>
      <c r="D29" s="30">
        <v>32</v>
      </c>
      <c r="E29" s="30">
        <v>34</v>
      </c>
      <c r="F29" s="26"/>
      <c r="G29" s="29">
        <v>26</v>
      </c>
      <c r="H29" s="31"/>
      <c r="I29" s="31"/>
      <c r="J29" s="31">
        <f>('Salary Policy Worksheet'!E58*0.2+'Salary Policy Worksheet'!J60*0.6)/(0.2+0.6)</f>
        <v>176247.78811391999</v>
      </c>
    </row>
    <row r="30" spans="1:10" x14ac:dyDescent="0.25">
      <c r="A30" s="29">
        <v>27</v>
      </c>
      <c r="B30" s="30"/>
      <c r="C30" s="30">
        <v>1</v>
      </c>
      <c r="D30" s="30">
        <v>20</v>
      </c>
      <c r="E30" s="30">
        <v>21</v>
      </c>
      <c r="F30" s="26"/>
      <c r="G30" s="29">
        <v>27</v>
      </c>
      <c r="H30" s="31"/>
      <c r="I30" s="31"/>
      <c r="J30" s="31">
        <f>('Salary Policy Worksheet'!E59*0.2+'Salary Policy Worksheet'!J61*0.6)/(0.2+0.6)</f>
        <v>176247.78811391999</v>
      </c>
    </row>
    <row r="31" spans="1:10" x14ac:dyDescent="0.25">
      <c r="A31" s="29">
        <v>28</v>
      </c>
      <c r="B31" s="30"/>
      <c r="C31" s="30">
        <v>2</v>
      </c>
      <c r="D31" s="30">
        <v>21</v>
      </c>
      <c r="E31" s="30">
        <v>23</v>
      </c>
      <c r="F31" s="26"/>
      <c r="G31" s="29">
        <v>28</v>
      </c>
      <c r="H31" s="31"/>
      <c r="I31" s="31"/>
      <c r="J31" s="31">
        <f>('Salary Policy Worksheet'!E60*0.2+'Salary Policy Worksheet'!J62*0.6)/(0.2+0.6)</f>
        <v>176247.78811391999</v>
      </c>
    </row>
    <row r="32" spans="1:10" x14ac:dyDescent="0.25">
      <c r="A32" s="29">
        <v>29</v>
      </c>
      <c r="B32" s="30"/>
      <c r="C32" s="30">
        <v>2</v>
      </c>
      <c r="D32" s="30">
        <v>10</v>
      </c>
      <c r="E32" s="30">
        <v>12</v>
      </c>
      <c r="F32" s="26"/>
      <c r="G32" s="29">
        <v>29</v>
      </c>
      <c r="H32" s="31"/>
      <c r="I32" s="31"/>
      <c r="J32" s="31">
        <f>('Salary Policy Worksheet'!E61)</f>
        <v>200079.78811391999</v>
      </c>
    </row>
    <row r="33" spans="1:10" x14ac:dyDescent="0.25">
      <c r="A33" s="29">
        <v>30</v>
      </c>
      <c r="B33" s="30"/>
      <c r="C33" s="30">
        <v>2</v>
      </c>
      <c r="D33" s="30">
        <v>14</v>
      </c>
      <c r="E33" s="30">
        <v>16</v>
      </c>
      <c r="F33" s="26"/>
      <c r="G33" s="29">
        <v>30</v>
      </c>
      <c r="H33" s="31"/>
      <c r="I33" s="31"/>
      <c r="J33" s="31">
        <f>('Salary Policy Worksheet'!E62)</f>
        <v>200079.78811391999</v>
      </c>
    </row>
    <row r="34" spans="1:10" x14ac:dyDescent="0.25">
      <c r="A34" s="29">
        <v>31</v>
      </c>
      <c r="B34" s="30"/>
      <c r="C34" s="30"/>
      <c r="D34" s="30">
        <v>9</v>
      </c>
      <c r="E34" s="30">
        <v>9</v>
      </c>
      <c r="F34" s="26"/>
      <c r="G34" s="29">
        <v>31</v>
      </c>
      <c r="H34" s="31"/>
      <c r="I34" s="31"/>
      <c r="J34" s="31"/>
    </row>
    <row r="35" spans="1:10" x14ac:dyDescent="0.25">
      <c r="A35" s="29">
        <v>32</v>
      </c>
      <c r="B35" s="30"/>
      <c r="C35" s="30">
        <v>1</v>
      </c>
      <c r="D35" s="30">
        <v>8</v>
      </c>
      <c r="E35" s="30">
        <v>9</v>
      </c>
      <c r="F35" s="26"/>
      <c r="G35" s="29">
        <v>32</v>
      </c>
      <c r="H35" s="31"/>
      <c r="I35" s="31"/>
      <c r="J35" s="31"/>
    </row>
    <row r="36" spans="1:10" x14ac:dyDescent="0.25">
      <c r="A36" s="29">
        <v>33</v>
      </c>
      <c r="B36" s="30"/>
      <c r="C36" s="30">
        <v>2</v>
      </c>
      <c r="D36" s="30">
        <v>7</v>
      </c>
      <c r="E36" s="30">
        <v>9</v>
      </c>
      <c r="F36" s="26"/>
      <c r="G36" s="29">
        <v>33</v>
      </c>
      <c r="H36" s="31"/>
      <c r="I36" s="31"/>
      <c r="J36" s="31"/>
    </row>
    <row r="37" spans="1:10" x14ac:dyDescent="0.25">
      <c r="A37" s="29">
        <v>34</v>
      </c>
      <c r="B37" s="30"/>
      <c r="C37" s="30">
        <v>1</v>
      </c>
      <c r="D37" s="30">
        <v>10</v>
      </c>
      <c r="E37" s="30">
        <v>11</v>
      </c>
      <c r="F37" s="26"/>
      <c r="G37" s="29">
        <v>34</v>
      </c>
      <c r="H37" s="31"/>
      <c r="I37" s="31"/>
      <c r="J37" s="31"/>
    </row>
    <row r="38" spans="1:10" x14ac:dyDescent="0.25">
      <c r="A38" s="29">
        <v>35</v>
      </c>
      <c r="B38" s="30"/>
      <c r="C38" s="30">
        <v>1</v>
      </c>
      <c r="D38" s="30">
        <v>5</v>
      </c>
      <c r="E38" s="30">
        <v>6</v>
      </c>
      <c r="F38" s="26"/>
      <c r="G38" s="29">
        <v>35</v>
      </c>
      <c r="H38" s="31"/>
      <c r="I38" s="31"/>
      <c r="J38" s="31"/>
    </row>
    <row r="39" spans="1:10" x14ac:dyDescent="0.25">
      <c r="A39" s="29">
        <v>36</v>
      </c>
      <c r="B39" s="30">
        <v>1</v>
      </c>
      <c r="C39" s="30">
        <v>3</v>
      </c>
      <c r="D39" s="30">
        <v>5</v>
      </c>
      <c r="E39" s="30">
        <v>9</v>
      </c>
      <c r="F39" s="26"/>
      <c r="G39" s="29">
        <v>36</v>
      </c>
      <c r="H39" s="31"/>
      <c r="I39" s="31"/>
      <c r="J39" s="31"/>
    </row>
    <row r="40" spans="1:10" x14ac:dyDescent="0.25">
      <c r="A40" s="29">
        <v>37</v>
      </c>
      <c r="B40" s="30"/>
      <c r="C40" s="30">
        <v>1</v>
      </c>
      <c r="D40" s="30">
        <v>3</v>
      </c>
      <c r="E40" s="30">
        <v>4</v>
      </c>
      <c r="F40" s="26"/>
      <c r="G40" s="29">
        <v>37</v>
      </c>
      <c r="H40" s="31"/>
      <c r="I40" s="31"/>
      <c r="J40" s="31"/>
    </row>
    <row r="41" spans="1:10" x14ac:dyDescent="0.25">
      <c r="A41" s="29">
        <v>38</v>
      </c>
      <c r="B41" s="30"/>
      <c r="C41" s="30">
        <v>1</v>
      </c>
      <c r="D41" s="30">
        <v>4</v>
      </c>
      <c r="E41" s="30">
        <v>5</v>
      </c>
      <c r="F41" s="26"/>
      <c r="G41" s="29">
        <v>38</v>
      </c>
      <c r="H41" s="31"/>
      <c r="I41" s="31"/>
      <c r="J41" s="31"/>
    </row>
    <row r="42" spans="1:10" x14ac:dyDescent="0.25">
      <c r="A42" s="29">
        <v>39</v>
      </c>
      <c r="B42" s="30"/>
      <c r="C42" s="30"/>
      <c r="D42" s="30">
        <v>6</v>
      </c>
      <c r="E42" s="30">
        <v>6</v>
      </c>
      <c r="F42" s="26"/>
      <c r="G42" s="29">
        <v>39</v>
      </c>
      <c r="H42" s="31"/>
      <c r="I42" s="31"/>
      <c r="J42" s="31"/>
    </row>
    <row r="43" spans="1:10" x14ac:dyDescent="0.25">
      <c r="A43" s="29">
        <v>40</v>
      </c>
      <c r="B43" s="30"/>
      <c r="C43" s="30">
        <v>2</v>
      </c>
      <c r="D43" s="30">
        <v>1</v>
      </c>
      <c r="E43" s="30">
        <v>3</v>
      </c>
      <c r="F43" s="26"/>
      <c r="G43" s="29">
        <v>40</v>
      </c>
      <c r="H43" s="31"/>
      <c r="I43" s="31"/>
      <c r="J43" s="31"/>
    </row>
    <row r="44" spans="1:10" x14ac:dyDescent="0.25">
      <c r="A44" s="29">
        <v>41</v>
      </c>
      <c r="B44" s="30"/>
      <c r="C44" s="30"/>
      <c r="D44" s="30">
        <v>1</v>
      </c>
      <c r="E44" s="30">
        <v>1</v>
      </c>
      <c r="F44" s="26"/>
      <c r="G44" s="29">
        <v>41</v>
      </c>
      <c r="H44" s="31"/>
      <c r="I44" s="31"/>
      <c r="J44" s="31"/>
    </row>
    <row r="45" spans="1:10" x14ac:dyDescent="0.25">
      <c r="A45" s="29">
        <v>43</v>
      </c>
      <c r="B45" s="30"/>
      <c r="C45" s="30"/>
      <c r="D45" s="30">
        <v>1</v>
      </c>
      <c r="E45" s="30">
        <v>1</v>
      </c>
      <c r="F45" s="26"/>
      <c r="G45" s="29">
        <v>43</v>
      </c>
      <c r="H45" s="31"/>
      <c r="I45" s="31"/>
      <c r="J45" s="31"/>
    </row>
    <row r="46" spans="1:10" x14ac:dyDescent="0.25">
      <c r="A46" s="29">
        <v>46</v>
      </c>
      <c r="B46" s="30"/>
      <c r="C46" s="30"/>
      <c r="D46" s="30">
        <v>1</v>
      </c>
      <c r="E46" s="30">
        <v>1</v>
      </c>
      <c r="F46" s="26"/>
      <c r="G46" s="29">
        <v>46</v>
      </c>
      <c r="H46" s="31"/>
      <c r="I46" s="31"/>
      <c r="J46" s="31"/>
    </row>
    <row r="47" spans="1:10" x14ac:dyDescent="0.25">
      <c r="A47" s="32" t="s">
        <v>24</v>
      </c>
      <c r="B47" s="33">
        <v>800</v>
      </c>
      <c r="C47" s="33">
        <v>1028</v>
      </c>
      <c r="D47" s="33">
        <v>1594</v>
      </c>
      <c r="E47" s="33">
        <v>3422</v>
      </c>
      <c r="F47" s="26"/>
      <c r="G47" s="32" t="s">
        <v>27</v>
      </c>
      <c r="H47" s="34">
        <f>SUMPRODUCT(H3:H8,B3:B8)/SUM(B3:B8)</f>
        <v>83251.088534107403</v>
      </c>
      <c r="I47" s="34">
        <f>SUMPRODUCT(I3:I14,C3:C14)/SUM(C3:C14)</f>
        <v>100338.21219003476</v>
      </c>
      <c r="J47" s="34">
        <f>SUMPRODUCT(J3:J33,D3:D33)/SUM(D3:D33)</f>
        <v>142777.59854244656</v>
      </c>
    </row>
  </sheetData>
  <sheetProtection sheet="1" objects="1" scenarios="1"/>
  <mergeCells count="2">
    <mergeCell ref="A1:E1"/>
    <mergeCell ref="G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Salary Policy Worksheet</vt:lpstr>
      <vt:lpstr>Instructions</vt:lpstr>
      <vt:lpstr>Supplementary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 Lee</dc:creator>
  <cp:lastModifiedBy>Jack Lee</cp:lastModifiedBy>
  <dcterms:created xsi:type="dcterms:W3CDTF">2013-12-05T06:25:20Z</dcterms:created>
  <dcterms:modified xsi:type="dcterms:W3CDTF">2016-05-25T17:30:20Z</dcterms:modified>
</cp:coreProperties>
</file>