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160" yWindow="640" windowWidth="34920" windowHeight="22880" tabRatio="702"/>
  </bookViews>
  <sheets>
    <sheet name="Basic ANOVA" sheetId="9" r:id="rId1"/>
    <sheet name="ANOVA H0 True, False" sheetId="19" r:id="rId2"/>
    <sheet name="Black" sheetId="20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" i="19"/>
  <c r="M5"/>
  <c r="L5"/>
  <c r="K5"/>
  <c r="H8"/>
  <c r="M8"/>
  <c r="L8"/>
  <c r="K8"/>
  <c r="S7"/>
  <c r="V4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32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W32"/>
  <c r="J8"/>
  <c r="L31"/>
  <c r="L32"/>
  <c r="L33"/>
  <c r="B8"/>
  <c r="C8"/>
  <c r="D8"/>
  <c r="E8"/>
  <c r="D31"/>
  <c r="D32"/>
  <c r="D33"/>
  <c r="S33"/>
  <c r="S34"/>
  <c r="S35"/>
  <c r="R35"/>
  <c r="T33"/>
  <c r="T34"/>
  <c r="T35"/>
  <c r="U33"/>
  <c r="U34"/>
  <c r="U35"/>
  <c r="V33"/>
  <c r="V34"/>
  <c r="V35"/>
  <c r="W35"/>
  <c r="H7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4"/>
  <c r="W33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4"/>
  <c r="R33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I2" i="9"/>
  <c r="I3"/>
  <c r="G3"/>
  <c r="E3"/>
  <c r="C3"/>
  <c r="Q3"/>
  <c r="Q5"/>
  <c r="Q6"/>
  <c r="Q4"/>
  <c r="I4"/>
  <c r="I8"/>
  <c r="I9"/>
  <c r="I10"/>
  <c r="I11"/>
  <c r="I12"/>
  <c r="I13"/>
  <c r="I16"/>
  <c r="I14"/>
  <c r="R6"/>
  <c r="I17"/>
  <c r="I18"/>
  <c r="I19"/>
  <c r="I21"/>
  <c r="I31"/>
  <c r="I32"/>
  <c r="I33"/>
  <c r="I34"/>
  <c r="T6"/>
  <c r="G4"/>
  <c r="G8"/>
  <c r="G9"/>
  <c r="G10"/>
  <c r="G11"/>
  <c r="G12"/>
  <c r="G13"/>
  <c r="G16"/>
  <c r="G17"/>
  <c r="G18"/>
  <c r="G19"/>
  <c r="G21"/>
  <c r="G31"/>
  <c r="G32"/>
  <c r="G33"/>
  <c r="G34"/>
  <c r="T5"/>
  <c r="E4"/>
  <c r="E8"/>
  <c r="E9"/>
  <c r="E10"/>
  <c r="E11"/>
  <c r="E12"/>
  <c r="E13"/>
  <c r="E16"/>
  <c r="E17"/>
  <c r="E18"/>
  <c r="E19"/>
  <c r="E21"/>
  <c r="E31"/>
  <c r="E32"/>
  <c r="E33"/>
  <c r="E34"/>
  <c r="T4"/>
  <c r="C8"/>
  <c r="C9"/>
  <c r="C10"/>
  <c r="C11"/>
  <c r="C12"/>
  <c r="C13"/>
  <c r="C16"/>
  <c r="C17"/>
  <c r="C18"/>
  <c r="C19"/>
  <c r="C21"/>
  <c r="C31"/>
  <c r="C32"/>
  <c r="C33"/>
  <c r="C34"/>
  <c r="T3"/>
  <c r="K18"/>
  <c r="C20"/>
  <c r="E20"/>
  <c r="G20"/>
  <c r="I20"/>
  <c r="K19"/>
  <c r="I25"/>
  <c r="I26"/>
  <c r="I27"/>
  <c r="S6"/>
  <c r="G25"/>
  <c r="G26"/>
  <c r="G27"/>
  <c r="S5"/>
  <c r="E25"/>
  <c r="E26"/>
  <c r="E27"/>
  <c r="S4"/>
  <c r="C25"/>
  <c r="C26"/>
  <c r="C27"/>
  <c r="S3"/>
  <c r="G14"/>
  <c r="R5"/>
  <c r="E14"/>
  <c r="R4"/>
  <c r="C14"/>
  <c r="R3"/>
  <c r="K13"/>
  <c r="K16"/>
  <c r="O34"/>
  <c r="N34"/>
  <c r="P34"/>
  <c r="O35"/>
  <c r="N35"/>
  <c r="P35"/>
  <c r="Q34"/>
  <c r="R34"/>
  <c r="S34"/>
  <c r="N2"/>
  <c r="N3"/>
  <c r="N4"/>
  <c r="N5"/>
  <c r="N10"/>
  <c r="N7"/>
  <c r="N6"/>
  <c r="O36"/>
  <c r="N36"/>
  <c r="N1"/>
  <c r="I36"/>
  <c r="G36"/>
  <c r="E36"/>
  <c r="C36"/>
  <c r="I35"/>
  <c r="G35"/>
  <c r="E35"/>
  <c r="C35"/>
  <c r="I29"/>
  <c r="G29"/>
  <c r="E29"/>
  <c r="C29"/>
  <c r="I28"/>
  <c r="G28"/>
  <c r="E28"/>
  <c r="C28"/>
  <c r="I22"/>
  <c r="I23"/>
  <c r="G22"/>
  <c r="G23"/>
  <c r="E22"/>
  <c r="E23"/>
  <c r="C22"/>
  <c r="C23"/>
  <c r="K17"/>
</calcChain>
</file>

<file path=xl/sharedStrings.xml><?xml version="1.0" encoding="utf-8"?>
<sst xmlns="http://schemas.openxmlformats.org/spreadsheetml/2006/main" count="153" uniqueCount="142">
  <si>
    <r>
      <t>x</t>
    </r>
    <r>
      <rPr>
        <vertAlign val="subscript"/>
        <sz val="18"/>
        <color indexed="9"/>
        <rFont val="Times"/>
      </rPr>
      <t>33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</si>
  <si>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</si>
  <si>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</si>
  <si>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</si>
  <si>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</si>
  <si>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</si>
  <si>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</si>
  <si>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</si>
  <si>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t>N =</t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</si>
  <si>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</si>
  <si>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>Totals:</t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</si>
  <si>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</si>
  <si>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</si>
  <si>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</si>
  <si>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</si>
  <si>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</si>
  <si>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>Means: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</si>
  <si>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</si>
  <si>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</si>
  <si>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</si>
  <si>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t>Between</t>
    <phoneticPr fontId="2" type="noConversion"/>
  </si>
  <si>
    <t>Within</t>
    <phoneticPr fontId="2" type="noConversion"/>
  </si>
  <si>
    <t>Total</t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</si>
  <si>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</si>
  <si>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</si>
  <si>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t>1%</t>
    <phoneticPr fontId="2" type="noConversion"/>
  </si>
  <si>
    <t xml:space="preserve">Criterion F = </t>
    <phoneticPr fontId="2" type="noConversion"/>
  </si>
  <si>
    <r>
      <rPr>
        <sz val="12"/>
        <rFont val="Symbol"/>
      </rPr>
      <t>D</t>
    </r>
    <r>
      <rPr>
        <sz val="12"/>
        <rFont val="Times"/>
      </rPr>
      <t xml:space="preserve"> = </t>
    </r>
  </si>
  <si>
    <t>p(x)</t>
  </si>
  <si>
    <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</si>
  <si>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vertAlign val="subscript"/>
        <sz val="16"/>
        <color indexed="9"/>
        <rFont val="Times"/>
      </rPr>
      <t>1</t>
    </r>
    <phoneticPr fontId="2" type="noConversion"/>
  </si>
  <si>
    <t xml:space="preserve">n = </t>
    <phoneticPr fontId="2" type="noConversion"/>
  </si>
  <si>
    <r>
      <t>s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</si>
  <si>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</si>
  <si>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</si>
  <si>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dfW =</t>
    <phoneticPr fontId="2" type="noConversion"/>
  </si>
  <si>
    <t>MSW =</t>
    <phoneticPr fontId="2" type="noConversion"/>
  </si>
  <si>
    <t>CIs: HOV</t>
    <phoneticPr fontId="2" type="noConversion"/>
  </si>
  <si>
    <t xml:space="preserve">CI = ±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</si>
  <si>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</si>
  <si>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 xml:space="preserve">actual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= </t>
    </r>
    <phoneticPr fontId="2" type="noConversion"/>
  </si>
  <si>
    <r>
      <t xml:space="preserve">MSB = est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from between groups = </t>
    </r>
    <phoneticPr fontId="2" type="noConversion"/>
  </si>
  <si>
    <t>Condition 4</t>
    <phoneticPr fontId="2" type="noConversion"/>
  </si>
  <si>
    <t>Condition 3</t>
    <phoneticPr fontId="2" type="noConversion"/>
  </si>
  <si>
    <t>Condition 2</t>
    <phoneticPr fontId="2" type="noConversion"/>
  </si>
  <si>
    <t>Condition 1</t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</si>
  <si>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</si>
  <si>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t>MS</t>
    <phoneticPr fontId="2" type="noConversion"/>
  </si>
  <si>
    <r>
      <t>S</t>
    </r>
    <r>
      <rPr>
        <sz val="18"/>
        <rFont val="Times"/>
      </rPr>
      <t>S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</t>
    </r>
    <phoneticPr fontId="2" type="noConversion"/>
  </si>
  <si>
    <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</si>
  <si>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>m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</si>
  <si>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</si>
  <si>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</si>
  <si>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</si>
  <si>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</si>
  <si>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Grand mean</t>
    <phoneticPr fontId="2" type="noConversion"/>
  </si>
  <si>
    <t>Effects</t>
    <phoneticPr fontId="2" type="noConversion"/>
  </si>
  <si>
    <t>Condition means</t>
    <phoneticPr fontId="2" type="noConversion"/>
  </si>
  <si>
    <t>Condition variances</t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</si>
  <si>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</si>
  <si>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</si>
  <si>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</si>
  <si>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</si>
  <si>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</si>
  <si>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</si>
  <si>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</si>
  <si>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</si>
  <si>
    <r>
      <t>x3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</si>
  <si>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6"/>
        <color indexed="9"/>
        <rFont val="Times"/>
      </rPr>
      <t>3</t>
    </r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</si>
  <si>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</si>
  <si>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</si>
  <si>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</si>
  <si>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</si>
  <si>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</si>
  <si>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J =</t>
    <phoneticPr fontId="2" type="noConversion"/>
  </si>
  <si>
    <t xml:space="preserve">n = </t>
    <phoneticPr fontId="2" type="noConversion"/>
  </si>
  <si>
    <r>
      <t>s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</si>
  <si>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</si>
  <si>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Amount of Degradation (percent pixels removed)</t>
    <phoneticPr fontId="2" type="noConversion"/>
  </si>
  <si>
    <t>15%</t>
    <phoneticPr fontId="2" type="noConversion"/>
  </si>
  <si>
    <t>Crit F</t>
    <phoneticPr fontId="2" type="noConversion"/>
  </si>
  <si>
    <t xml:space="preserve">CI % = </t>
    <phoneticPr fontId="2" type="noConversion"/>
  </si>
  <si>
    <t>For Graph: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</si>
  <si>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</si>
  <si>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(HOV)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</si>
  <si>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(no HOV)</t>
    </r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</si>
  <si>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</si>
  <si>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</si>
  <si>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</si>
  <si>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</si>
  <si>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1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</si>
  <si>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</si>
  <si>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3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</si>
  <si>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</si>
  <si>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</si>
  <si>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t>Obt F</t>
    <phoneticPr fontId="2" type="noConversion"/>
  </si>
  <si>
    <t>Cond 1</t>
    <phoneticPr fontId="2" type="noConversion"/>
  </si>
  <si>
    <t>Cond 2</t>
    <phoneticPr fontId="2" type="noConversion"/>
  </si>
  <si>
    <t>Cond 3</t>
    <phoneticPr fontId="2" type="noConversion"/>
  </si>
  <si>
    <t>Cond 4</t>
    <phoneticPr fontId="2" type="noConversion"/>
  </si>
  <si>
    <t>H0 false</t>
    <phoneticPr fontId="2" type="noConversion"/>
  </si>
  <si>
    <r>
      <t>H</t>
    </r>
    <r>
      <rPr>
        <vertAlign val="subscript"/>
        <sz val="12"/>
        <rFont val="Times"/>
      </rPr>
      <t>0</t>
    </r>
    <r>
      <rPr>
        <sz val="12"/>
        <rFont val="Times"/>
      </rPr>
      <t xml:space="preserve"> true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</si>
  <si>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false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</si>
  <si>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true</t>
    </r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</si>
  <si>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</si>
  <si>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</si>
  <si>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</si>
  <si>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</si>
  <si>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SSW =</t>
    <phoneticPr fontId="2" type="noConversion"/>
  </si>
  <si>
    <r>
      <t xml:space="preserve">Demonstration of why MSB isn't a good estimate of </t>
    </r>
    <r>
      <rPr>
        <sz val="24"/>
        <rFont val="Symbol"/>
      </rPr>
      <t>s</t>
    </r>
    <r>
      <rPr>
        <vertAlign val="superscript"/>
        <sz val="24"/>
        <rFont val="Times"/>
      </rPr>
      <t>2</t>
    </r>
    <r>
      <rPr>
        <sz val="24"/>
        <rFont val="Times"/>
      </rPr>
      <t xml:space="preserve"> when the null hypothesis is false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</si>
  <si>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</si>
  <si>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</si>
  <si>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</si>
  <si>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</si>
  <si>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</si>
  <si>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</si>
  <si>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</si>
  <si>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</si>
  <si>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t>30%</t>
    <phoneticPr fontId="2" type="noConversion"/>
  </si>
  <si>
    <t>45%</t>
    <phoneticPr fontId="2" type="noConversion"/>
  </si>
  <si>
    <t>Degradation</t>
    <phoneticPr fontId="2" type="noConversion"/>
  </si>
  <si>
    <r>
      <t>df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</si>
  <si>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</si>
  <si>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Between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</si>
  <si>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Within</t>
    </r>
    <r>
      <rPr>
        <sz val="18"/>
        <rFont val="Times"/>
      </rPr>
      <t xml:space="preserve"> = </t>
    </r>
  </si>
  <si>
    <t xml:space="preserve"> =</t>
  </si>
  <si>
    <t>Decision</t>
    <phoneticPr fontId="2" type="noConversion"/>
  </si>
  <si>
    <t xml:space="preserve">Obtained F = </t>
    <phoneticPr fontId="2" type="noConversion"/>
  </si>
  <si>
    <t>crit t =</t>
    <phoneticPr fontId="2" type="noConversion"/>
  </si>
  <si>
    <t>M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</si>
  <si>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</si>
  <si>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</si>
  <si>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</si>
  <si>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</si>
  <si>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</si>
  <si>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1</t>
    </r>
    <phoneticPr fontId="2" type="noConversion"/>
  </si>
  <si>
    <r>
      <t>s</t>
    </r>
    <r>
      <rPr>
        <vertAlign val="superscript"/>
        <sz val="16"/>
        <color indexed="9"/>
        <rFont val="Times"/>
      </rPr>
      <t>2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</si>
  <si>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</si>
  <si>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>s</t>
    </r>
    <r>
      <rPr>
        <vertAlign val="subscript"/>
        <sz val="16"/>
        <color indexed="9"/>
        <rFont val="Times"/>
      </rPr>
      <t>M</t>
    </r>
    <r>
      <rPr>
        <sz val="16"/>
        <color indexed="9"/>
        <rFont val="Times"/>
      </rPr>
      <t xml:space="preserve"> = </t>
    </r>
    <phoneticPr fontId="2" type="noConversion"/>
  </si>
  <si>
    <t xml:space="preserve">ratio = </t>
    <phoneticPr fontId="2" type="noConversion"/>
  </si>
  <si>
    <t>Condition 3</t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</si>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</sst>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_(&quot;$&quot;* #,##0.00_);_(&quot;$&quot;* \(#,##0.00\);_(&quot;$&quot;* &quot;-&quot;??_);_(@_)"/>
    <numFmt numFmtId="172" formatCode="#,##0.0"/>
    <numFmt numFmtId="173" formatCode="#,##0.000"/>
  </numFmts>
  <fonts count="33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vertAlign val="subscript"/>
      <sz val="18"/>
      <name val="Times"/>
    </font>
    <font>
      <sz val="18"/>
      <name val="Symbol"/>
    </font>
    <font>
      <vertAlign val="superscript"/>
      <sz val="18"/>
      <name val="Times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13"/>
      <name val="Times"/>
    </font>
    <font>
      <vertAlign val="subscript"/>
      <sz val="18"/>
      <color indexed="9"/>
      <name val="Verdana"/>
    </font>
    <font>
      <sz val="12"/>
      <name val="Times"/>
    </font>
    <font>
      <sz val="12"/>
      <name val="Symbol"/>
    </font>
    <font>
      <vertAlign val="subscript"/>
      <sz val="12"/>
      <name val="Times"/>
    </font>
    <font>
      <sz val="16"/>
      <name val="Times"/>
    </font>
    <font>
      <sz val="16"/>
      <name val="Symbol"/>
    </font>
    <font>
      <vertAlign val="superscript"/>
      <sz val="16"/>
      <name val="Times"/>
    </font>
    <font>
      <sz val="24"/>
      <name val="Times"/>
    </font>
    <font>
      <vertAlign val="subscript"/>
      <sz val="24"/>
      <name val="Times"/>
    </font>
    <font>
      <sz val="24"/>
      <name val="Symbol"/>
    </font>
    <font>
      <vertAlign val="superscript"/>
      <sz val="24"/>
      <name val="Times"/>
    </font>
    <font>
      <sz val="16"/>
      <color indexed="9"/>
      <name val="Symbol"/>
    </font>
    <font>
      <vertAlign val="subscript"/>
      <sz val="16"/>
      <color indexed="9"/>
      <name val="Times"/>
    </font>
    <font>
      <sz val="16"/>
      <color indexed="9"/>
      <name val="Times"/>
    </font>
    <font>
      <b/>
      <sz val="16"/>
      <color indexed="9"/>
      <name val="Times"/>
    </font>
    <font>
      <b/>
      <vertAlign val="subscript"/>
      <sz val="16"/>
      <color indexed="9"/>
      <name val="Times"/>
    </font>
    <font>
      <vertAlign val="superscript"/>
      <sz val="16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  <font>
      <b/>
      <sz val="18"/>
      <name val="Times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" fontId="30" fillId="0" borderId="0" applyNumberFormat="0" applyFill="0" applyBorder="0" applyAlignment="0" applyProtection="0">
      <alignment horizontal="center" vertical="center"/>
    </xf>
    <xf numFmtId="4" fontId="31" fillId="0" borderId="0" applyNumberFormat="0" applyFill="0" applyBorder="0" applyAlignment="0" applyProtection="0">
      <alignment horizontal="center" vertical="center"/>
    </xf>
  </cellStyleXfs>
  <cellXfs count="121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applyAlignment="1">
      <alignment horizontal="center" vertical="center"/>
    </xf>
    <xf numFmtId="4" fontId="0" fillId="2" borderId="0" xfId="0" applyFill="1" applyAlignment="1">
      <alignment horizontal="right" vertical="center"/>
    </xf>
    <xf numFmtId="4" fontId="0" fillId="2" borderId="0" xfId="0" applyFill="1" applyAlignment="1">
      <alignment horizontal="center" vertical="center"/>
    </xf>
    <xf numFmtId="4" fontId="0" fillId="0" borderId="0" xfId="0" applyBorder="1" applyAlignment="1">
      <alignment horizontal="center" vertical="center"/>
    </xf>
    <xf numFmtId="4" fontId="8" fillId="3" borderId="0" xfId="0" applyFont="1" applyFill="1" applyAlignment="1">
      <alignment horizontal="center" vertical="center"/>
    </xf>
    <xf numFmtId="4" fontId="8" fillId="3" borderId="0" xfId="0" applyFont="1" applyFill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4" fontId="8" fillId="3" borderId="0" xfId="0" applyFont="1" applyFill="1" applyBorder="1" applyAlignment="1">
      <alignment horizontal="right" vertical="center"/>
    </xf>
    <xf numFmtId="4" fontId="7" fillId="3" borderId="0" xfId="0" applyFont="1" applyFill="1" applyBorder="1" applyAlignment="1">
      <alignment horizontal="right" vertical="center"/>
    </xf>
    <xf numFmtId="4" fontId="7" fillId="3" borderId="0" xfId="0" applyFont="1" applyFill="1" applyAlignment="1">
      <alignment horizontal="center" vertical="center"/>
    </xf>
    <xf numFmtId="4" fontId="9" fillId="4" borderId="0" xfId="0" applyFont="1" applyFill="1" applyAlignment="1">
      <alignment horizontal="right" vertical="center"/>
    </xf>
    <xf numFmtId="4" fontId="8" fillId="4" borderId="0" xfId="0" applyFont="1" applyFill="1" applyAlignment="1">
      <alignment horizontal="left" vertical="center"/>
    </xf>
    <xf numFmtId="3" fontId="8" fillId="5" borderId="2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4" fontId="8" fillId="5" borderId="0" xfId="0" applyFont="1" applyFill="1" applyBorder="1" applyAlignment="1">
      <alignment horizontal="right" vertical="center"/>
    </xf>
    <xf numFmtId="173" fontId="8" fillId="5" borderId="0" xfId="0" applyNumberFormat="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left" vertical="center"/>
    </xf>
    <xf numFmtId="4" fontId="8" fillId="3" borderId="0" xfId="0" applyFont="1" applyFill="1" applyAlignment="1">
      <alignment horizontal="left" vertical="center"/>
    </xf>
    <xf numFmtId="173" fontId="8" fillId="3" borderId="0" xfId="0" applyNumberFormat="1" applyFont="1" applyFill="1" applyBorder="1" applyAlignment="1">
      <alignment horizontal="center" vertical="center"/>
    </xf>
    <xf numFmtId="4" fontId="8" fillId="3" borderId="0" xfId="0" applyFont="1" applyFill="1" applyBorder="1" applyAlignment="1">
      <alignment horizontal="center" vertical="center"/>
    </xf>
    <xf numFmtId="4" fontId="8" fillId="3" borderId="0" xfId="0" applyFont="1" applyFill="1" applyBorder="1" applyAlignment="1">
      <alignment horizontal="left" vertical="center"/>
    </xf>
    <xf numFmtId="172" fontId="8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4" fontId="8" fillId="6" borderId="0" xfId="0" applyFont="1" applyFill="1" applyAlignment="1">
      <alignment horizontal="right" vertical="center"/>
    </xf>
    <xf numFmtId="9" fontId="8" fillId="6" borderId="0" xfId="1" applyFont="1" applyFill="1" applyAlignment="1">
      <alignment horizontal="left" vertical="center"/>
    </xf>
    <xf numFmtId="3" fontId="8" fillId="6" borderId="0" xfId="0" applyNumberFormat="1" applyFont="1" applyFill="1" applyAlignment="1">
      <alignment horizontal="left" vertical="center"/>
    </xf>
    <xf numFmtId="4" fontId="9" fillId="6" borderId="0" xfId="0" applyFont="1" applyFill="1" applyAlignment="1">
      <alignment horizontal="right" vertical="center"/>
    </xf>
    <xf numFmtId="4" fontId="8" fillId="6" borderId="0" xfId="0" applyFont="1" applyFill="1" applyAlignment="1">
      <alignment horizontal="left" vertical="center"/>
    </xf>
    <xf numFmtId="172" fontId="8" fillId="5" borderId="0" xfId="0" applyNumberFormat="1" applyFont="1" applyFill="1" applyBorder="1" applyAlignment="1">
      <alignment horizontal="center" vertical="center"/>
    </xf>
    <xf numFmtId="4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 vertical="center"/>
    </xf>
    <xf numFmtId="4" fontId="8" fillId="5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left" vertical="center"/>
    </xf>
    <xf numFmtId="172" fontId="8" fillId="3" borderId="0" xfId="0" applyNumberFormat="1" applyFont="1" applyFill="1" applyBorder="1" applyAlignment="1">
      <alignment horizontal="right" vertical="center"/>
    </xf>
    <xf numFmtId="4" fontId="0" fillId="6" borderId="0" xfId="0" applyFill="1" applyAlignment="1">
      <alignment horizontal="center" vertical="center"/>
    </xf>
    <xf numFmtId="4" fontId="0" fillId="6" borderId="0" xfId="0" applyFill="1" applyBorder="1" applyAlignment="1">
      <alignment horizontal="center" vertical="center"/>
    </xf>
    <xf numFmtId="4" fontId="8" fillId="3" borderId="2" xfId="0" applyFont="1" applyFill="1" applyBorder="1" applyAlignment="1">
      <alignment horizontal="left" vertical="center"/>
    </xf>
    <xf numFmtId="4" fontId="8" fillId="3" borderId="2" xfId="0" applyFont="1" applyFill="1" applyBorder="1" applyAlignment="1">
      <alignment horizontal="center" vertical="center"/>
    </xf>
    <xf numFmtId="172" fontId="0" fillId="3" borderId="0" xfId="0" quotePrefix="1" applyNumberFormat="1" applyFill="1" applyAlignment="1">
      <alignment horizontal="left" vertical="center"/>
    </xf>
    <xf numFmtId="3" fontId="8" fillId="6" borderId="0" xfId="1" applyNumberFormat="1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4" fontId="0" fillId="4" borderId="0" xfId="0" applyFill="1" applyAlignment="1">
      <alignment horizontal="center" vertical="center"/>
    </xf>
    <xf numFmtId="173" fontId="7" fillId="3" borderId="2" xfId="0" applyNumberFormat="1" applyFont="1" applyFill="1" applyBorder="1" applyAlignment="1">
      <alignment horizontal="right" vertical="center"/>
    </xf>
    <xf numFmtId="4" fontId="7" fillId="3" borderId="2" xfId="0" applyFont="1" applyFill="1" applyBorder="1" applyAlignment="1">
      <alignment horizontal="center" vertical="center"/>
    </xf>
    <xf numFmtId="4" fontId="0" fillId="7" borderId="0" xfId="0" applyFill="1" applyBorder="1" applyAlignment="1">
      <alignment horizontal="right" vertical="center"/>
    </xf>
    <xf numFmtId="173" fontId="0" fillId="7" borderId="0" xfId="0" applyNumberFormat="1" applyFill="1" applyBorder="1" applyAlignment="1">
      <alignment horizontal="left" vertical="center"/>
    </xf>
    <xf numFmtId="4" fontId="0" fillId="7" borderId="0" xfId="0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4" fontId="0" fillId="5" borderId="2" xfId="0" applyFill="1" applyBorder="1" applyAlignment="1">
      <alignment horizontal="center" vertical="center"/>
    </xf>
    <xf numFmtId="4" fontId="8" fillId="5" borderId="2" xfId="0" applyFont="1" applyFill="1" applyBorder="1" applyAlignment="1">
      <alignment horizontal="right" vertical="center"/>
    </xf>
    <xf numFmtId="3" fontId="0" fillId="5" borderId="2" xfId="0" applyNumberFormat="1" applyFill="1" applyBorder="1" applyAlignment="1">
      <alignment horizontal="left" vertical="center"/>
    </xf>
    <xf numFmtId="4" fontId="8" fillId="6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4" fontId="8" fillId="3" borderId="3" xfId="0" applyFont="1" applyFill="1" applyBorder="1" applyAlignment="1">
      <alignment horizontal="center" vertical="center"/>
    </xf>
    <xf numFmtId="4" fontId="8" fillId="3" borderId="3" xfId="0" applyFont="1" applyFill="1" applyBorder="1" applyAlignment="1">
      <alignment horizontal="right" vertical="center"/>
    </xf>
    <xf numFmtId="173" fontId="8" fillId="3" borderId="3" xfId="0" applyNumberFormat="1" applyFont="1" applyFill="1" applyBorder="1" applyAlignment="1">
      <alignment horizontal="center" vertical="center"/>
    </xf>
    <xf numFmtId="4" fontId="0" fillId="3" borderId="3" xfId="0" applyFill="1" applyBorder="1" applyAlignment="1">
      <alignment horizontal="center" vertical="center"/>
    </xf>
    <xf numFmtId="4" fontId="8" fillId="3" borderId="2" xfId="0" applyFont="1" applyFill="1" applyBorder="1" applyAlignment="1">
      <alignment horizontal="center"/>
    </xf>
    <xf numFmtId="172" fontId="8" fillId="5" borderId="0" xfId="0" applyNumberFormat="1" applyFont="1" applyFill="1" applyAlignment="1">
      <alignment horizontal="center" vertical="center"/>
    </xf>
    <xf numFmtId="4" fontId="0" fillId="7" borderId="0" xfId="0" applyNumberFormat="1" applyFill="1" applyBorder="1" applyAlignment="1">
      <alignment horizontal="left" vertical="center"/>
    </xf>
    <xf numFmtId="4" fontId="0" fillId="7" borderId="0" xfId="0" applyNumberForma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right" vertical="center"/>
    </xf>
    <xf numFmtId="4" fontId="0" fillId="7" borderId="0" xfId="0" applyNumberFormat="1" applyFill="1" applyBorder="1" applyAlignment="1">
      <alignment horizontal="left" vertical="center"/>
    </xf>
    <xf numFmtId="4" fontId="8" fillId="3" borderId="2" xfId="0" applyFont="1" applyFill="1" applyBorder="1" applyAlignment="1">
      <alignment horizontal="left"/>
    </xf>
    <xf numFmtId="4" fontId="14" fillId="0" borderId="0" xfId="0" applyFont="1" applyFill="1" applyBorder="1" applyAlignment="1">
      <alignment horizontal="left"/>
    </xf>
    <xf numFmtId="4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left"/>
    </xf>
    <xf numFmtId="4" fontId="14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left"/>
    </xf>
    <xf numFmtId="172" fontId="14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center"/>
    </xf>
    <xf numFmtId="172" fontId="14" fillId="0" borderId="0" xfId="0" quotePrefix="1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center"/>
    </xf>
    <xf numFmtId="4" fontId="14" fillId="0" borderId="1" xfId="0" applyFont="1" applyFill="1" applyBorder="1" applyAlignment="1">
      <alignment horizontal="center"/>
    </xf>
    <xf numFmtId="4" fontId="17" fillId="0" borderId="0" xfId="0" applyFont="1" applyFill="1" applyBorder="1" applyAlignment="1">
      <alignment horizontal="right"/>
    </xf>
    <xf numFmtId="4" fontId="17" fillId="0" borderId="0" xfId="0" applyFont="1" applyFill="1" applyBorder="1" applyAlignment="1">
      <alignment horizontal="left"/>
    </xf>
    <xf numFmtId="4" fontId="20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4" fontId="17" fillId="0" borderId="0" xfId="0" applyFont="1" applyFill="1" applyBorder="1" applyAlignment="1">
      <alignment horizontal="center"/>
    </xf>
    <xf numFmtId="4" fontId="18" fillId="0" borderId="0" xfId="0" applyFont="1" applyFill="1" applyBorder="1" applyAlignment="1">
      <alignment horizontal="right"/>
    </xf>
    <xf numFmtId="9" fontId="17" fillId="0" borderId="0" xfId="1" applyFont="1" applyFill="1" applyBorder="1" applyAlignment="1">
      <alignment horizontal="left"/>
    </xf>
    <xf numFmtId="4" fontId="17" fillId="0" borderId="0" xfId="0" quotePrefix="1" applyFont="1" applyFill="1" applyBorder="1" applyAlignment="1">
      <alignment horizontal="center"/>
    </xf>
    <xf numFmtId="4" fontId="17" fillId="0" borderId="5" xfId="0" applyFont="1" applyFill="1" applyBorder="1" applyAlignment="1">
      <alignment horizontal="right"/>
    </xf>
    <xf numFmtId="4" fontId="17" fillId="0" borderId="6" xfId="0" applyFont="1" applyFill="1" applyBorder="1" applyAlignment="1">
      <alignment horizontal="left"/>
    </xf>
    <xf numFmtId="4" fontId="26" fillId="8" borderId="0" xfId="0" applyFont="1" applyFill="1" applyBorder="1" applyAlignment="1">
      <alignment horizontal="right"/>
    </xf>
    <xf numFmtId="3" fontId="26" fillId="8" borderId="0" xfId="0" applyNumberFormat="1" applyFont="1" applyFill="1" applyBorder="1" applyAlignment="1">
      <alignment horizontal="left"/>
    </xf>
    <xf numFmtId="170" fontId="0" fillId="7" borderId="0" xfId="2" applyFont="1" applyFill="1" applyBorder="1" applyAlignment="1">
      <alignment horizontal="right" vertical="center"/>
    </xf>
    <xf numFmtId="4" fontId="27" fillId="9" borderId="2" xfId="0" applyFont="1" applyFill="1" applyBorder="1" applyAlignment="1">
      <alignment horizontal="center"/>
    </xf>
    <xf numFmtId="172" fontId="27" fillId="9" borderId="0" xfId="0" applyNumberFormat="1" applyFont="1" applyFill="1" applyBorder="1" applyAlignment="1">
      <alignment horizontal="center"/>
    </xf>
    <xf numFmtId="4" fontId="26" fillId="10" borderId="0" xfId="0" applyFont="1" applyFill="1" applyBorder="1" applyAlignment="1">
      <alignment horizontal="center"/>
    </xf>
    <xf numFmtId="4" fontId="24" fillId="10" borderId="2" xfId="0" applyFont="1" applyFill="1" applyBorder="1" applyAlignment="1">
      <alignment horizontal="center"/>
    </xf>
    <xf numFmtId="4" fontId="26" fillId="10" borderId="4" xfId="0" applyFont="1" applyFill="1" applyBorder="1" applyAlignment="1">
      <alignment horizontal="center"/>
    </xf>
    <xf numFmtId="4" fontId="24" fillId="10" borderId="0" xfId="0" applyFont="1" applyFill="1" applyBorder="1" applyAlignment="1">
      <alignment horizontal="right"/>
    </xf>
    <xf numFmtId="4" fontId="26" fillId="10" borderId="0" xfId="0" applyFont="1" applyFill="1" applyBorder="1" applyAlignment="1">
      <alignment horizontal="left"/>
    </xf>
    <xf numFmtId="4" fontId="26" fillId="10" borderId="2" xfId="0" applyFont="1" applyFill="1" applyBorder="1" applyAlignment="1">
      <alignment horizontal="center"/>
    </xf>
    <xf numFmtId="4" fontId="8" fillId="6" borderId="0" xfId="0" quotePrefix="1" applyFont="1" applyFill="1" applyBorder="1" applyAlignment="1">
      <alignment horizontal="center" vertical="center"/>
    </xf>
    <xf numFmtId="4" fontId="8" fillId="6" borderId="0" xfId="0" applyFont="1" applyFill="1" applyBorder="1" applyAlignment="1">
      <alignment horizontal="center" vertical="center"/>
    </xf>
    <xf numFmtId="4" fontId="20" fillId="0" borderId="0" xfId="0" applyFont="1" applyFill="1" applyBorder="1" applyAlignment="1">
      <alignment horizontal="center" vertical="center"/>
    </xf>
    <xf numFmtId="4" fontId="14" fillId="0" borderId="0" xfId="0" applyFont="1" applyFill="1" applyBorder="1" applyAlignment="1">
      <alignment horizontal="center"/>
    </xf>
    <xf numFmtId="4" fontId="20" fillId="0" borderId="0" xfId="0" applyFont="1" applyFill="1" applyBorder="1" applyAlignment="1">
      <alignment horizontal="center"/>
    </xf>
    <xf numFmtId="4" fontId="32" fillId="11" borderId="0" xfId="0" applyFont="1" applyFill="1">
      <alignment horizontal="center" vertical="center"/>
    </xf>
    <xf numFmtId="4" fontId="17" fillId="7" borderId="0" xfId="0" applyFont="1" applyFill="1" applyBorder="1" applyAlignment="1">
      <alignment horizontal="left"/>
    </xf>
    <xf numFmtId="4" fontId="0" fillId="0" borderId="0" xfId="0" applyFill="1" applyBorder="1" applyAlignment="1">
      <alignment horizontal="right" vertical="center"/>
    </xf>
  </cellXfs>
  <cellStyles count="5">
    <cellStyle name="Currency" xfId="2" builtinId="4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</c:title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70.0</c:v>
                </c:pt>
                <c:pt idx="1">
                  <c:v>73.0</c:v>
                </c:pt>
                <c:pt idx="2">
                  <c:v>85.0</c:v>
                </c:pt>
                <c:pt idx="3">
                  <c:v>92.0</c:v>
                </c:pt>
              </c:numCache>
            </c:numRef>
          </c:yVal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'Basic ANOVA'!$S$3:$S$6</c:f>
                <c:numCache>
                  <c:formatCode>General</c:formatCode>
                  <c:ptCount val="4"/>
                  <c:pt idx="0">
                    <c:v>2.346305193729874</c:v>
                  </c:pt>
                  <c:pt idx="1">
                    <c:v>2.346305193729874</c:v>
                  </c:pt>
                  <c:pt idx="2">
                    <c:v>2.346305193729874</c:v>
                  </c:pt>
                  <c:pt idx="3">
                    <c:v>2.346305193729874</c:v>
                  </c:pt>
                </c:numCache>
              </c:numRef>
            </c:plus>
            <c:minus>
              <c:numRef>
                <c:f>'Basic ANOVA'!$S$3:$S$6</c:f>
                <c:numCache>
                  <c:formatCode>General</c:formatCode>
                  <c:ptCount val="4"/>
                  <c:pt idx="0">
                    <c:v>2.346305193729874</c:v>
                  </c:pt>
                  <c:pt idx="1">
                    <c:v>2.346305193729874</c:v>
                  </c:pt>
                  <c:pt idx="2">
                    <c:v>2.346305193729874</c:v>
                  </c:pt>
                  <c:pt idx="3">
                    <c:v>2.346305193729874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71.6</c:v>
                </c:pt>
                <c:pt idx="1">
                  <c:v>71.8</c:v>
                </c:pt>
                <c:pt idx="2">
                  <c:v>84.4</c:v>
                </c:pt>
                <c:pt idx="3">
                  <c:v>91.8</c:v>
                </c:pt>
              </c:numCache>
            </c:numRef>
          </c:yVal>
        </c:ser>
        <c:axId val="702356584"/>
        <c:axId val="484139384"/>
      </c:scatterChart>
      <c:valAx>
        <c:axId val="702356584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84139384"/>
        <c:crosses val="autoZero"/>
        <c:crossBetween val="midCat"/>
        <c:majorUnit val="15.0"/>
        <c:minorUnit val="0.03"/>
      </c:valAx>
      <c:valAx>
        <c:axId val="484139384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702356584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</c:title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70.0</c:v>
                </c:pt>
                <c:pt idx="1">
                  <c:v>73.0</c:v>
                </c:pt>
                <c:pt idx="2">
                  <c:v>85.0</c:v>
                </c:pt>
                <c:pt idx="3">
                  <c:v>92.0</c:v>
                </c:pt>
              </c:numCache>
            </c:numRef>
          </c:yVal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'Basic ANOVA'!$T$3:$T$6</c:f>
                <c:numCache>
                  <c:formatCode>General</c:formatCode>
                  <c:ptCount val="4"/>
                  <c:pt idx="0">
                    <c:v>3.116551900877893</c:v>
                  </c:pt>
                  <c:pt idx="1">
                    <c:v>2.831429553807453</c:v>
                  </c:pt>
                  <c:pt idx="2">
                    <c:v>3.116551900877668</c:v>
                  </c:pt>
                  <c:pt idx="3">
                    <c:v>3.213967570553907</c:v>
                  </c:pt>
                </c:numCache>
              </c:numRef>
            </c:plus>
            <c:minus>
              <c:numRef>
                <c:f>'Basic ANOVA'!$T$3:$T$6</c:f>
                <c:numCache>
                  <c:formatCode>General</c:formatCode>
                  <c:ptCount val="4"/>
                  <c:pt idx="0">
                    <c:v>3.116551900877893</c:v>
                  </c:pt>
                  <c:pt idx="1">
                    <c:v>2.831429553807453</c:v>
                  </c:pt>
                  <c:pt idx="2">
                    <c:v>3.116551900877668</c:v>
                  </c:pt>
                  <c:pt idx="3">
                    <c:v>3.213967570553907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71.6</c:v>
                </c:pt>
                <c:pt idx="1">
                  <c:v>71.8</c:v>
                </c:pt>
                <c:pt idx="2">
                  <c:v>84.4</c:v>
                </c:pt>
                <c:pt idx="3">
                  <c:v>91.8</c:v>
                </c:pt>
              </c:numCache>
            </c:numRef>
          </c:yVal>
        </c:ser>
        <c:axId val="718658072"/>
        <c:axId val="718999048"/>
      </c:scatterChart>
      <c:valAx>
        <c:axId val="718658072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718999048"/>
        <c:crosses val="autoZero"/>
        <c:crossBetween val="midCat"/>
        <c:majorUnit val="15.0"/>
        <c:minorUnit val="0.03"/>
      </c:valAx>
      <c:valAx>
        <c:axId val="718999048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718658072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Cond 4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False'!$S$7:$S$55</c:f>
              <c:numCache>
                <c:formatCode>#,##0.00</c:formatCode>
                <c:ptCount val="49"/>
                <c:pt idx="0">
                  <c:v>54.63343685400051</c:v>
                </c:pt>
                <c:pt idx="1">
                  <c:v>54.85248024771477</c:v>
                </c:pt>
                <c:pt idx="2">
                  <c:v>55.07152364142904</c:v>
                </c:pt>
                <c:pt idx="3">
                  <c:v>55.2905670351433</c:v>
                </c:pt>
                <c:pt idx="4">
                  <c:v>55.50961042885757</c:v>
                </c:pt>
                <c:pt idx="5">
                  <c:v>55.72865382257183</c:v>
                </c:pt>
                <c:pt idx="6">
                  <c:v>55.9476972162861</c:v>
                </c:pt>
                <c:pt idx="7">
                  <c:v>56.16674061000037</c:v>
                </c:pt>
                <c:pt idx="8">
                  <c:v>56.38578400371463</c:v>
                </c:pt>
                <c:pt idx="9">
                  <c:v>56.6048273974289</c:v>
                </c:pt>
                <c:pt idx="10">
                  <c:v>56.82387079114316</c:v>
                </c:pt>
                <c:pt idx="11">
                  <c:v>57.04291418485743</c:v>
                </c:pt>
                <c:pt idx="12">
                  <c:v>57.2619575785717</c:v>
                </c:pt>
                <c:pt idx="13">
                  <c:v>57.48100097228596</c:v>
                </c:pt>
                <c:pt idx="14">
                  <c:v>57.70004436600023</c:v>
                </c:pt>
                <c:pt idx="15">
                  <c:v>57.91908775971449</c:v>
                </c:pt>
                <c:pt idx="16">
                  <c:v>58.13813115342875</c:v>
                </c:pt>
                <c:pt idx="17">
                  <c:v>58.35717454714302</c:v>
                </c:pt>
                <c:pt idx="18">
                  <c:v>58.5762179408573</c:v>
                </c:pt>
                <c:pt idx="19">
                  <c:v>58.79526133457155</c:v>
                </c:pt>
                <c:pt idx="20">
                  <c:v>59.01430472828582</c:v>
                </c:pt>
                <c:pt idx="21">
                  <c:v>59.23334812200008</c:v>
                </c:pt>
                <c:pt idx="22">
                  <c:v>59.45239151571435</c:v>
                </c:pt>
                <c:pt idx="23">
                  <c:v>59.67143490942862</c:v>
                </c:pt>
                <c:pt idx="24">
                  <c:v>59.89047830314288</c:v>
                </c:pt>
                <c:pt idx="25">
                  <c:v>60.10952169685715</c:v>
                </c:pt>
                <c:pt idx="26">
                  <c:v>60.32856509057141</c:v>
                </c:pt>
                <c:pt idx="27">
                  <c:v>60.54760848428568</c:v>
                </c:pt>
                <c:pt idx="28">
                  <c:v>60.76665187799994</c:v>
                </c:pt>
                <c:pt idx="29">
                  <c:v>60.98569527171421</c:v>
                </c:pt>
                <c:pt idx="30">
                  <c:v>61.20473866542848</c:v>
                </c:pt>
                <c:pt idx="31">
                  <c:v>61.42378205914274</c:v>
                </c:pt>
                <c:pt idx="32">
                  <c:v>61.64282545285701</c:v>
                </c:pt>
                <c:pt idx="33">
                  <c:v>61.86186884657127</c:v>
                </c:pt>
                <c:pt idx="34">
                  <c:v>62.08091224028554</c:v>
                </c:pt>
                <c:pt idx="35">
                  <c:v>62.2999556339998</c:v>
                </c:pt>
                <c:pt idx="36">
                  <c:v>62.51899902771407</c:v>
                </c:pt>
                <c:pt idx="37">
                  <c:v>62.73804242142834</c:v>
                </c:pt>
                <c:pt idx="38">
                  <c:v>62.95708581514261</c:v>
                </c:pt>
                <c:pt idx="39">
                  <c:v>63.17612920885687</c:v>
                </c:pt>
                <c:pt idx="40">
                  <c:v>63.39517260257113</c:v>
                </c:pt>
                <c:pt idx="41">
                  <c:v>63.6142159962854</c:v>
                </c:pt>
                <c:pt idx="42">
                  <c:v>63.83325938999967</c:v>
                </c:pt>
                <c:pt idx="43">
                  <c:v>64.05230278371393</c:v>
                </c:pt>
                <c:pt idx="44">
                  <c:v>64.27134617742819</c:v>
                </c:pt>
                <c:pt idx="45">
                  <c:v>64.49038957114244</c:v>
                </c:pt>
                <c:pt idx="46">
                  <c:v>64.7094329648567</c:v>
                </c:pt>
                <c:pt idx="47">
                  <c:v>64.92847635857096</c:v>
                </c:pt>
                <c:pt idx="48">
                  <c:v>65.14751975228521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ser>
          <c:idx val="1"/>
          <c:order val="1"/>
          <c:tx>
            <c:v>Cond 3</c:v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xVal>
            <c:numRef>
              <c:f>'ANOVA H0 True, False'!$T$7:$T$55</c:f>
              <c:numCache>
                <c:formatCode>#,##0.00</c:formatCode>
                <c:ptCount val="49"/>
                <c:pt idx="0">
                  <c:v>64.63343685400051</c:v>
                </c:pt>
                <c:pt idx="1">
                  <c:v>64.85248024771477</c:v>
                </c:pt>
                <c:pt idx="2">
                  <c:v>65.07152364142902</c:v>
                </c:pt>
                <c:pt idx="3">
                  <c:v>65.29056703514328</c:v>
                </c:pt>
                <c:pt idx="4">
                  <c:v>65.50961042885754</c:v>
                </c:pt>
                <c:pt idx="5">
                  <c:v>65.7286538225718</c:v>
                </c:pt>
                <c:pt idx="6">
                  <c:v>65.94769721628605</c:v>
                </c:pt>
                <c:pt idx="7">
                  <c:v>66.16674061000032</c:v>
                </c:pt>
                <c:pt idx="8">
                  <c:v>66.38578400371458</c:v>
                </c:pt>
                <c:pt idx="9">
                  <c:v>66.60482739742883</c:v>
                </c:pt>
                <c:pt idx="10">
                  <c:v>66.82387079114309</c:v>
                </c:pt>
                <c:pt idx="11">
                  <c:v>67.04291418485735</c:v>
                </c:pt>
                <c:pt idx="12">
                  <c:v>67.26195757857161</c:v>
                </c:pt>
                <c:pt idx="13">
                  <c:v>67.48100097228587</c:v>
                </c:pt>
                <c:pt idx="14">
                  <c:v>67.70004436600013</c:v>
                </c:pt>
                <c:pt idx="15">
                  <c:v>67.91908775971438</c:v>
                </c:pt>
                <c:pt idx="16">
                  <c:v>68.13813115342865</c:v>
                </c:pt>
                <c:pt idx="17">
                  <c:v>68.3571745471429</c:v>
                </c:pt>
                <c:pt idx="18">
                  <c:v>68.57621794085716</c:v>
                </c:pt>
                <c:pt idx="19">
                  <c:v>68.79526133457142</c:v>
                </c:pt>
                <c:pt idx="20">
                  <c:v>69.01430472828567</c:v>
                </c:pt>
                <c:pt idx="21">
                  <c:v>69.23334812199994</c:v>
                </c:pt>
                <c:pt idx="22">
                  <c:v>69.4523915157142</c:v>
                </c:pt>
                <c:pt idx="23">
                  <c:v>69.67143490942846</c:v>
                </c:pt>
                <c:pt idx="24">
                  <c:v>69.89047830314271</c:v>
                </c:pt>
                <c:pt idx="25">
                  <c:v>70.10952169685697</c:v>
                </c:pt>
                <c:pt idx="26">
                  <c:v>70.32856509057123</c:v>
                </c:pt>
                <c:pt idx="27">
                  <c:v>70.5476084842855</c:v>
                </c:pt>
                <c:pt idx="28">
                  <c:v>70.76665187799975</c:v>
                </c:pt>
                <c:pt idx="29">
                  <c:v>70.985695271714</c:v>
                </c:pt>
                <c:pt idx="30">
                  <c:v>71.20473866542827</c:v>
                </c:pt>
                <c:pt idx="31">
                  <c:v>71.42378205914252</c:v>
                </c:pt>
                <c:pt idx="32">
                  <c:v>71.64282545285678</c:v>
                </c:pt>
                <c:pt idx="33">
                  <c:v>71.86186884657104</c:v>
                </c:pt>
                <c:pt idx="34">
                  <c:v>72.0809122402853</c:v>
                </c:pt>
                <c:pt idx="35">
                  <c:v>72.29995563399955</c:v>
                </c:pt>
                <c:pt idx="36">
                  <c:v>72.51899902771381</c:v>
                </c:pt>
                <c:pt idx="37">
                  <c:v>72.73804242142808</c:v>
                </c:pt>
                <c:pt idx="38">
                  <c:v>72.95708581514233</c:v>
                </c:pt>
                <c:pt idx="39">
                  <c:v>73.17612920885659</c:v>
                </c:pt>
                <c:pt idx="40">
                  <c:v>73.39517260257085</c:v>
                </c:pt>
                <c:pt idx="41">
                  <c:v>73.6142159962851</c:v>
                </c:pt>
                <c:pt idx="42">
                  <c:v>73.83325938999936</c:v>
                </c:pt>
                <c:pt idx="43">
                  <c:v>74.05230278371363</c:v>
                </c:pt>
                <c:pt idx="44">
                  <c:v>74.27134617742789</c:v>
                </c:pt>
                <c:pt idx="45">
                  <c:v>74.49038957114214</c:v>
                </c:pt>
                <c:pt idx="46">
                  <c:v>74.7094329648564</c:v>
                </c:pt>
                <c:pt idx="47">
                  <c:v>74.92847635857066</c:v>
                </c:pt>
                <c:pt idx="48">
                  <c:v>75.14751975228492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ser>
          <c:idx val="2"/>
          <c:order val="2"/>
          <c:tx>
            <c:v>Cond 2</c:v>
          </c:tx>
          <c:spPr>
            <a:ln w="28575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'ANOVA H0 True, False'!$U$7:$U$55</c:f>
              <c:numCache>
                <c:formatCode>#,##0.00</c:formatCode>
                <c:ptCount val="49"/>
                <c:pt idx="0">
                  <c:v>74.63343685400051</c:v>
                </c:pt>
                <c:pt idx="1">
                  <c:v>74.85248024771477</c:v>
                </c:pt>
                <c:pt idx="2">
                  <c:v>75.07152364142902</c:v>
                </c:pt>
                <c:pt idx="3">
                  <c:v>75.29056703514328</c:v>
                </c:pt>
                <c:pt idx="4">
                  <c:v>75.50961042885754</c:v>
                </c:pt>
                <c:pt idx="5">
                  <c:v>75.7286538225718</c:v>
                </c:pt>
                <c:pt idx="6">
                  <c:v>75.94769721628605</c:v>
                </c:pt>
                <c:pt idx="7">
                  <c:v>76.16674061000032</c:v>
                </c:pt>
                <c:pt idx="8">
                  <c:v>76.38578400371458</c:v>
                </c:pt>
                <c:pt idx="9">
                  <c:v>76.60482739742883</c:v>
                </c:pt>
                <c:pt idx="10">
                  <c:v>76.82387079114309</c:v>
                </c:pt>
                <c:pt idx="11">
                  <c:v>77.04291418485735</c:v>
                </c:pt>
                <c:pt idx="12">
                  <c:v>77.26195757857161</c:v>
                </c:pt>
                <c:pt idx="13">
                  <c:v>77.48100097228587</c:v>
                </c:pt>
                <c:pt idx="14">
                  <c:v>77.70004436600013</c:v>
                </c:pt>
                <c:pt idx="15">
                  <c:v>77.91908775971438</c:v>
                </c:pt>
                <c:pt idx="16">
                  <c:v>78.13813115342865</c:v>
                </c:pt>
                <c:pt idx="17">
                  <c:v>78.3571745471429</c:v>
                </c:pt>
                <c:pt idx="18">
                  <c:v>78.57621794085716</c:v>
                </c:pt>
                <c:pt idx="19">
                  <c:v>78.79526133457142</c:v>
                </c:pt>
                <c:pt idx="20">
                  <c:v>79.01430472828567</c:v>
                </c:pt>
                <c:pt idx="21">
                  <c:v>79.23334812199994</c:v>
                </c:pt>
                <c:pt idx="22">
                  <c:v>79.4523915157142</c:v>
                </c:pt>
                <c:pt idx="23">
                  <c:v>79.67143490942846</c:v>
                </c:pt>
                <c:pt idx="24">
                  <c:v>79.89047830314271</c:v>
                </c:pt>
                <c:pt idx="25">
                  <c:v>80.10952169685697</c:v>
                </c:pt>
                <c:pt idx="26">
                  <c:v>80.32856509057123</c:v>
                </c:pt>
                <c:pt idx="27">
                  <c:v>80.5476084842855</c:v>
                </c:pt>
                <c:pt idx="28">
                  <c:v>80.76665187799975</c:v>
                </c:pt>
                <c:pt idx="29">
                  <c:v>80.985695271714</c:v>
                </c:pt>
                <c:pt idx="30">
                  <c:v>81.20473866542827</c:v>
                </c:pt>
                <c:pt idx="31">
                  <c:v>81.42378205914252</c:v>
                </c:pt>
                <c:pt idx="32">
                  <c:v>81.64282545285678</c:v>
                </c:pt>
                <c:pt idx="33">
                  <c:v>81.86186884657104</c:v>
                </c:pt>
                <c:pt idx="34">
                  <c:v>82.0809122402853</c:v>
                </c:pt>
                <c:pt idx="35">
                  <c:v>82.29995563399955</c:v>
                </c:pt>
                <c:pt idx="36">
                  <c:v>82.51899902771381</c:v>
                </c:pt>
                <c:pt idx="37">
                  <c:v>82.73804242142808</c:v>
                </c:pt>
                <c:pt idx="38">
                  <c:v>82.95708581514233</c:v>
                </c:pt>
                <c:pt idx="39">
                  <c:v>83.17612920885659</c:v>
                </c:pt>
                <c:pt idx="40">
                  <c:v>83.39517260257085</c:v>
                </c:pt>
                <c:pt idx="41">
                  <c:v>83.6142159962851</c:v>
                </c:pt>
                <c:pt idx="42">
                  <c:v>83.83325938999936</c:v>
                </c:pt>
                <c:pt idx="43">
                  <c:v>84.05230278371363</c:v>
                </c:pt>
                <c:pt idx="44">
                  <c:v>84.27134617742789</c:v>
                </c:pt>
                <c:pt idx="45">
                  <c:v>84.49038957114214</c:v>
                </c:pt>
                <c:pt idx="46">
                  <c:v>84.7094329648564</c:v>
                </c:pt>
                <c:pt idx="47">
                  <c:v>84.92847635857066</c:v>
                </c:pt>
                <c:pt idx="48">
                  <c:v>85.14751975228492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ser>
          <c:idx val="3"/>
          <c:order val="3"/>
          <c:tx>
            <c:v>Cond 1</c:v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'ANOVA H0 True, False'!$V$7:$V$55</c:f>
              <c:numCache>
                <c:formatCode>#,##0.00</c:formatCode>
                <c:ptCount val="49"/>
                <c:pt idx="0">
                  <c:v>84.63343685400051</c:v>
                </c:pt>
                <c:pt idx="1">
                  <c:v>84.85248024771477</c:v>
                </c:pt>
                <c:pt idx="2">
                  <c:v>85.07152364142902</c:v>
                </c:pt>
                <c:pt idx="3">
                  <c:v>85.29056703514328</c:v>
                </c:pt>
                <c:pt idx="4">
                  <c:v>85.50961042885754</c:v>
                </c:pt>
                <c:pt idx="5">
                  <c:v>85.7286538225718</c:v>
                </c:pt>
                <c:pt idx="6">
                  <c:v>85.94769721628605</c:v>
                </c:pt>
                <c:pt idx="7">
                  <c:v>86.16674061000032</c:v>
                </c:pt>
                <c:pt idx="8">
                  <c:v>86.38578400371458</c:v>
                </c:pt>
                <c:pt idx="9">
                  <c:v>86.60482739742883</c:v>
                </c:pt>
                <c:pt idx="10">
                  <c:v>86.82387079114309</c:v>
                </c:pt>
                <c:pt idx="11">
                  <c:v>87.04291418485735</c:v>
                </c:pt>
                <c:pt idx="12">
                  <c:v>87.26195757857161</c:v>
                </c:pt>
                <c:pt idx="13">
                  <c:v>87.48100097228587</c:v>
                </c:pt>
                <c:pt idx="14">
                  <c:v>87.70004436600013</c:v>
                </c:pt>
                <c:pt idx="15">
                  <c:v>87.91908775971438</c:v>
                </c:pt>
                <c:pt idx="16">
                  <c:v>88.13813115342865</c:v>
                </c:pt>
                <c:pt idx="17">
                  <c:v>88.3571745471429</c:v>
                </c:pt>
                <c:pt idx="18">
                  <c:v>88.57621794085716</c:v>
                </c:pt>
                <c:pt idx="19">
                  <c:v>88.79526133457142</c:v>
                </c:pt>
                <c:pt idx="20">
                  <c:v>89.01430472828567</c:v>
                </c:pt>
                <c:pt idx="21">
                  <c:v>89.23334812199994</c:v>
                </c:pt>
                <c:pt idx="22">
                  <c:v>89.4523915157142</c:v>
                </c:pt>
                <c:pt idx="23">
                  <c:v>89.67143490942846</c:v>
                </c:pt>
                <c:pt idx="24">
                  <c:v>89.89047830314271</c:v>
                </c:pt>
                <c:pt idx="25">
                  <c:v>90.10952169685697</c:v>
                </c:pt>
                <c:pt idx="26">
                  <c:v>90.32856509057123</c:v>
                </c:pt>
                <c:pt idx="27">
                  <c:v>90.5476084842855</c:v>
                </c:pt>
                <c:pt idx="28">
                  <c:v>90.76665187799975</c:v>
                </c:pt>
                <c:pt idx="29">
                  <c:v>90.985695271714</c:v>
                </c:pt>
                <c:pt idx="30">
                  <c:v>91.20473866542827</c:v>
                </c:pt>
                <c:pt idx="31">
                  <c:v>91.42378205914252</c:v>
                </c:pt>
                <c:pt idx="32">
                  <c:v>91.64282545285678</c:v>
                </c:pt>
                <c:pt idx="33">
                  <c:v>91.86186884657104</c:v>
                </c:pt>
                <c:pt idx="34">
                  <c:v>92.0809122402853</c:v>
                </c:pt>
                <c:pt idx="35">
                  <c:v>92.29995563399955</c:v>
                </c:pt>
                <c:pt idx="36">
                  <c:v>92.51899902771381</c:v>
                </c:pt>
                <c:pt idx="37">
                  <c:v>92.73804242142808</c:v>
                </c:pt>
                <c:pt idx="38">
                  <c:v>92.95708581514233</c:v>
                </c:pt>
                <c:pt idx="39">
                  <c:v>93.17612920885659</c:v>
                </c:pt>
                <c:pt idx="40">
                  <c:v>93.39517260257085</c:v>
                </c:pt>
                <c:pt idx="41">
                  <c:v>93.6142159962851</c:v>
                </c:pt>
                <c:pt idx="42">
                  <c:v>93.83325938999936</c:v>
                </c:pt>
                <c:pt idx="43">
                  <c:v>94.05230278371363</c:v>
                </c:pt>
                <c:pt idx="44">
                  <c:v>94.27134617742789</c:v>
                </c:pt>
                <c:pt idx="45">
                  <c:v>94.49038957114214</c:v>
                </c:pt>
                <c:pt idx="46">
                  <c:v>94.7094329648564</c:v>
                </c:pt>
                <c:pt idx="47">
                  <c:v>94.92847635857066</c:v>
                </c:pt>
                <c:pt idx="48">
                  <c:v>95.14751975228492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axId val="719180216"/>
        <c:axId val="719189112"/>
      </c:scatterChart>
      <c:valAx>
        <c:axId val="719180216"/>
        <c:scaling>
          <c:orientation val="minMax"/>
          <c:max val="100.0"/>
          <c:min val="50.0"/>
        </c:scaling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muj's for</a:t>
                </a:r>
                <a:r>
                  <a:rPr lang="en-US" sz="1800" b="0" baseline="0"/>
                  <a:t> the four conditions (not the same)</a:t>
                </a:r>
                <a:endParaRPr lang="en-US" sz="1800" b="0"/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719189112"/>
        <c:crosses val="autoZero"/>
        <c:crossBetween val="midCat"/>
      </c:valAx>
      <c:valAx>
        <c:axId val="71918911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tickLblPos val="nextTo"/>
        <c:crossAx val="719180216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autoTitleDeleted val="1"/>
    <c:plotArea>
      <c:layout/>
      <c:scatterChart>
        <c:scatterStyle val="lineMarker"/>
        <c:ser>
          <c:idx val="4"/>
          <c:order val="0"/>
          <c:tx>
            <c:v>All conditions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False'!$W$7:$W$55</c:f>
              <c:numCache>
                <c:formatCode>#,##0.00</c:formatCode>
                <c:ptCount val="49"/>
                <c:pt idx="0">
                  <c:v>69.63343685400051</c:v>
                </c:pt>
                <c:pt idx="1">
                  <c:v>69.85248024771477</c:v>
                </c:pt>
                <c:pt idx="2">
                  <c:v>70.07152364142902</c:v>
                </c:pt>
                <c:pt idx="3">
                  <c:v>70.29056703514328</c:v>
                </c:pt>
                <c:pt idx="4">
                  <c:v>70.50961042885754</c:v>
                </c:pt>
                <c:pt idx="5">
                  <c:v>70.7286538225718</c:v>
                </c:pt>
                <c:pt idx="6">
                  <c:v>70.94769721628605</c:v>
                </c:pt>
                <c:pt idx="7">
                  <c:v>71.16674061000033</c:v>
                </c:pt>
                <c:pt idx="8">
                  <c:v>71.38578400371459</c:v>
                </c:pt>
                <c:pt idx="9">
                  <c:v>71.60482739742885</c:v>
                </c:pt>
                <c:pt idx="10">
                  <c:v>71.82387079114312</c:v>
                </c:pt>
                <c:pt idx="11">
                  <c:v>72.04291418485738</c:v>
                </c:pt>
                <c:pt idx="12">
                  <c:v>72.26195757857164</c:v>
                </c:pt>
                <c:pt idx="13">
                  <c:v>72.4810009722859</c:v>
                </c:pt>
                <c:pt idx="14">
                  <c:v>72.70004436600015</c:v>
                </c:pt>
                <c:pt idx="15">
                  <c:v>72.91908775971441</c:v>
                </c:pt>
                <c:pt idx="16">
                  <c:v>73.13813115342867</c:v>
                </c:pt>
                <c:pt idx="17">
                  <c:v>73.35717454714293</c:v>
                </c:pt>
                <c:pt idx="18">
                  <c:v>73.5762179408572</c:v>
                </c:pt>
                <c:pt idx="19">
                  <c:v>73.79526133457145</c:v>
                </c:pt>
                <c:pt idx="20">
                  <c:v>74.0143047282857</c:v>
                </c:pt>
                <c:pt idx="21">
                  <c:v>74.23334812199997</c:v>
                </c:pt>
                <c:pt idx="22">
                  <c:v>74.45239151571424</c:v>
                </c:pt>
                <c:pt idx="23">
                  <c:v>74.6714349094285</c:v>
                </c:pt>
                <c:pt idx="24">
                  <c:v>74.89047830314276</c:v>
                </c:pt>
                <c:pt idx="25">
                  <c:v>75.10952169685701</c:v>
                </c:pt>
                <c:pt idx="26">
                  <c:v>75.32856509057127</c:v>
                </c:pt>
                <c:pt idx="27">
                  <c:v>75.54760848428554</c:v>
                </c:pt>
                <c:pt idx="28">
                  <c:v>75.76665187799981</c:v>
                </c:pt>
                <c:pt idx="29">
                  <c:v>75.98569527171406</c:v>
                </c:pt>
                <c:pt idx="30">
                  <c:v>76.20473866542832</c:v>
                </c:pt>
                <c:pt idx="31">
                  <c:v>76.42378205914258</c:v>
                </c:pt>
                <c:pt idx="32">
                  <c:v>76.64282545285684</c:v>
                </c:pt>
                <c:pt idx="33">
                  <c:v>76.8618688465711</c:v>
                </c:pt>
                <c:pt idx="34">
                  <c:v>77.08091224028535</c:v>
                </c:pt>
                <c:pt idx="35">
                  <c:v>77.29995563399961</c:v>
                </c:pt>
                <c:pt idx="36">
                  <c:v>77.51899902771387</c:v>
                </c:pt>
                <c:pt idx="37">
                  <c:v>77.73804242142813</c:v>
                </c:pt>
                <c:pt idx="38">
                  <c:v>77.9570858151424</c:v>
                </c:pt>
                <c:pt idx="39">
                  <c:v>78.17612920885666</c:v>
                </c:pt>
                <c:pt idx="40">
                  <c:v>78.39517260257092</c:v>
                </c:pt>
                <c:pt idx="41">
                  <c:v>78.61421599628518</c:v>
                </c:pt>
                <c:pt idx="42">
                  <c:v>78.83325938999944</c:v>
                </c:pt>
                <c:pt idx="43">
                  <c:v>79.0523027837137</c:v>
                </c:pt>
                <c:pt idx="44">
                  <c:v>79.27134617742796</c:v>
                </c:pt>
                <c:pt idx="45">
                  <c:v>79.4903895711422</c:v>
                </c:pt>
                <c:pt idx="46">
                  <c:v>79.70943296485648</c:v>
                </c:pt>
                <c:pt idx="47">
                  <c:v>79.92847635857073</c:v>
                </c:pt>
                <c:pt idx="48">
                  <c:v>80.14751975228499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0.00355051052621344</c:v>
                </c:pt>
                <c:pt idx="2">
                  <c:v>0.00501256476485972</c:v>
                </c:pt>
                <c:pt idx="3">
                  <c:v>0.00697135960122045</c:v>
                </c:pt>
                <c:pt idx="4">
                  <c:v>0.00955131723313178</c:v>
                </c:pt>
                <c:pt idx="5">
                  <c:v>0.012891318846749</c:v>
                </c:pt>
                <c:pt idx="6">
                  <c:v>0.0171403516050406</c:v>
                </c:pt>
                <c:pt idx="7">
                  <c:v>0.0224507264789243</c:v>
                </c:pt>
                <c:pt idx="8">
                  <c:v>0.0289687240733847</c:v>
                </c:pt>
                <c:pt idx="9">
                  <c:v>0.036822784935369</c:v>
                </c:pt>
                <c:pt idx="10">
                  <c:v>0.0461096888626208</c:v>
                </c:pt>
                <c:pt idx="11">
                  <c:v>0.0568795363971148</c:v>
                </c:pt>
                <c:pt idx="12">
                  <c:v>0.0691207115431242</c:v>
                </c:pt>
                <c:pt idx="13">
                  <c:v>0.0827463123895425</c:v>
                </c:pt>
                <c:pt idx="14">
                  <c:v>0.0975837251136397</c:v>
                </c:pt>
                <c:pt idx="15">
                  <c:v>0.113369030535447</c:v>
                </c:pt>
                <c:pt idx="16">
                  <c:v>0.129747730178842</c:v>
                </c:pt>
                <c:pt idx="17">
                  <c:v>0.1462828459975</c:v>
                </c:pt>
                <c:pt idx="18">
                  <c:v>0.162470803869895</c:v>
                </c:pt>
                <c:pt idx="19">
                  <c:v>0.177764711922183</c:v>
                </c:pt>
                <c:pt idx="20">
                  <c:v>0.19160378034968</c:v>
                </c:pt>
                <c:pt idx="21">
                  <c:v>0.203446812316062</c:v>
                </c:pt>
                <c:pt idx="22">
                  <c:v>0.212807045184609</c:v>
                </c:pt>
                <c:pt idx="23">
                  <c:v>0.219285244626691</c:v>
                </c:pt>
                <c:pt idx="24">
                  <c:v>0.222597926036067</c:v>
                </c:pt>
                <c:pt idx="25">
                  <c:v>0.222597926036066</c:v>
                </c:pt>
                <c:pt idx="26">
                  <c:v>0.21928524462669</c:v>
                </c:pt>
                <c:pt idx="27">
                  <c:v>0.212807045184608</c:v>
                </c:pt>
                <c:pt idx="28">
                  <c:v>0.20344681231606</c:v>
                </c:pt>
                <c:pt idx="29">
                  <c:v>0.191603780349678</c:v>
                </c:pt>
                <c:pt idx="30">
                  <c:v>0.177764711922181</c:v>
                </c:pt>
                <c:pt idx="31">
                  <c:v>0.162470803869892</c:v>
                </c:pt>
                <c:pt idx="32">
                  <c:v>0.146282845997498</c:v>
                </c:pt>
                <c:pt idx="33">
                  <c:v>0.129747730178839</c:v>
                </c:pt>
                <c:pt idx="34">
                  <c:v>0.113369030535444</c:v>
                </c:pt>
                <c:pt idx="35">
                  <c:v>0.0975837251136373</c:v>
                </c:pt>
                <c:pt idx="36">
                  <c:v>0.0827463123895402</c:v>
                </c:pt>
                <c:pt idx="37">
                  <c:v>0.0691207115431221</c:v>
                </c:pt>
                <c:pt idx="38">
                  <c:v>0.0568795363971129</c:v>
                </c:pt>
                <c:pt idx="39">
                  <c:v>0.0461096888626192</c:v>
                </c:pt>
                <c:pt idx="40">
                  <c:v>0.0368227849353676</c:v>
                </c:pt>
                <c:pt idx="41">
                  <c:v>0.0289687240733836</c:v>
                </c:pt>
                <c:pt idx="42">
                  <c:v>0.0224507264789234</c:v>
                </c:pt>
                <c:pt idx="43">
                  <c:v>0.01714035160504</c:v>
                </c:pt>
                <c:pt idx="44">
                  <c:v>0.0128913188467487</c:v>
                </c:pt>
                <c:pt idx="45">
                  <c:v>0.00955131723313159</c:v>
                </c:pt>
                <c:pt idx="46">
                  <c:v>0.00697135960122038</c:v>
                </c:pt>
                <c:pt idx="47">
                  <c:v>0.00501256476485972</c:v>
                </c:pt>
                <c:pt idx="48">
                  <c:v>0.00355051052621348</c:v>
                </c:pt>
              </c:numCache>
            </c:numRef>
          </c:yVal>
        </c:ser>
        <c:axId val="719209368"/>
        <c:axId val="719215608"/>
      </c:scatterChart>
      <c:valAx>
        <c:axId val="719209368"/>
        <c:scaling>
          <c:orientation val="minMax"/>
          <c:max val="100.0"/>
          <c:min val="50.0"/>
        </c:scaling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 = mu1 = mu2 = mu3</a:t>
                </a:r>
                <a:r>
                  <a:rPr lang="en-US" sz="1800" b="0" baseline="0"/>
                  <a:t> = mu4</a:t>
                </a:r>
                <a:endParaRPr lang="en-US" sz="1800" b="0"/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719215608"/>
        <c:crosses val="autoZero"/>
        <c:crossBetween val="midCat"/>
      </c:valAx>
      <c:valAx>
        <c:axId val="71921560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tickLblPos val="nextTo"/>
        <c:crossAx val="719209368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69195" y="3108901"/>
    <xdr:ext cx="5065890" cy="5743222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209316" y="3115641"/>
    <xdr:ext cx="5065890" cy="5743222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79482" y="2582332"/>
    <xdr:ext cx="6331385" cy="4267211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17467" y="2590800"/>
    <xdr:ext cx="6341533" cy="426721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2"/>
  <sheetViews>
    <sheetView tabSelected="1" zoomScale="95" workbookViewId="0">
      <selection activeCell="S30" sqref="S30"/>
    </sheetView>
  </sheetViews>
  <sheetFormatPr baseColWidth="10" defaultRowHeight="27" customHeight="1"/>
  <cols>
    <col min="1" max="1" width="16.296875" style="2" customWidth="1"/>
    <col min="2" max="11" width="6.296875" style="2" customWidth="1"/>
    <col min="12" max="12" width="3.09765625" style="2" customWidth="1"/>
    <col min="13" max="13" width="14" style="2" customWidth="1"/>
    <col min="14" max="14" width="10.69921875" style="2"/>
    <col min="15" max="15" width="9.3984375" style="2" customWidth="1"/>
    <col min="16" max="17" width="10.69921875" style="2"/>
    <col min="18" max="20" width="9.8984375" style="2" customWidth="1"/>
    <col min="21" max="21" width="10.59765625" style="2" customWidth="1"/>
    <col min="22" max="22" width="5.09765625" style="2" customWidth="1"/>
    <col min="23" max="23" width="10.69921875" style="2" customWidth="1"/>
    <col min="24" max="16384" width="10.69921875" style="2"/>
  </cols>
  <sheetData>
    <row r="1" spans="1:20" ht="27" customHeight="1">
      <c r="A1" s="13" t="s">
        <v>55</v>
      </c>
      <c r="B1" s="15" t="s">
        <v>50</v>
      </c>
      <c r="C1" s="16">
        <v>80</v>
      </c>
      <c r="D1" s="50"/>
      <c r="E1" s="50"/>
      <c r="F1" s="50"/>
      <c r="G1" s="50"/>
      <c r="H1" s="50"/>
      <c r="I1" s="50"/>
      <c r="J1" s="50"/>
      <c r="K1" s="50"/>
      <c r="M1" s="53" t="s">
        <v>129</v>
      </c>
      <c r="N1" s="70">
        <f ca="1">AVERAGE(C14:I14)</f>
        <v>79.899999999999991</v>
      </c>
      <c r="P1" s="4"/>
      <c r="Q1" s="4"/>
      <c r="R1" s="3" t="s">
        <v>82</v>
      </c>
      <c r="S1" s="4"/>
      <c r="T1" s="4"/>
    </row>
    <row r="2" spans="1:20" ht="27" customHeight="1">
      <c r="A2" s="13" t="s">
        <v>56</v>
      </c>
      <c r="B2" s="15" t="s">
        <v>51</v>
      </c>
      <c r="C2" s="16">
        <v>-10</v>
      </c>
      <c r="D2" s="15" t="s">
        <v>52</v>
      </c>
      <c r="E2" s="16">
        <v>-7</v>
      </c>
      <c r="F2" s="15" t="s">
        <v>53</v>
      </c>
      <c r="G2" s="16">
        <v>5</v>
      </c>
      <c r="H2" s="15" t="s">
        <v>54</v>
      </c>
      <c r="I2" s="16">
        <f>-(C2+E2+G2)</f>
        <v>12</v>
      </c>
      <c r="J2" s="50"/>
      <c r="K2" s="50"/>
      <c r="M2" s="53" t="s">
        <v>48</v>
      </c>
      <c r="N2" s="55">
        <f ca="1">SUMSQ(C14:I14)-SUM(C14:I14)^2/C5</f>
        <v>296.36000000000786</v>
      </c>
      <c r="P2" s="60" t="s">
        <v>120</v>
      </c>
      <c r="Q2" s="61" t="s">
        <v>39</v>
      </c>
      <c r="R2" s="62" t="s">
        <v>83</v>
      </c>
      <c r="S2" s="52" t="s">
        <v>84</v>
      </c>
      <c r="T2" s="52" t="s">
        <v>85</v>
      </c>
    </row>
    <row r="3" spans="1:20" ht="27" customHeight="1">
      <c r="A3" s="13" t="s">
        <v>57</v>
      </c>
      <c r="B3" s="15" t="s">
        <v>24</v>
      </c>
      <c r="C3" s="16">
        <f>$C$1+C2</f>
        <v>70</v>
      </c>
      <c r="D3" s="15" t="s">
        <v>110</v>
      </c>
      <c r="E3" s="16">
        <f>$C$1+E2</f>
        <v>73</v>
      </c>
      <c r="F3" s="15" t="s">
        <v>113</v>
      </c>
      <c r="G3" s="16">
        <f>$C$1+G2</f>
        <v>85</v>
      </c>
      <c r="H3" s="15" t="s">
        <v>114</v>
      </c>
      <c r="I3" s="16">
        <f>$C$1+I2</f>
        <v>92</v>
      </c>
      <c r="J3" s="17"/>
      <c r="K3" s="18"/>
      <c r="M3" s="53" t="s">
        <v>121</v>
      </c>
      <c r="N3" s="56">
        <f>C5-1</f>
        <v>3</v>
      </c>
      <c r="P3" s="48">
        <v>1</v>
      </c>
      <c r="Q3" s="49">
        <f>C3</f>
        <v>70</v>
      </c>
      <c r="R3" s="68">
        <f ca="1">C14</f>
        <v>71.599999999999994</v>
      </c>
      <c r="S3" s="11">
        <f ca="1">C27</f>
        <v>2.3463051937298744</v>
      </c>
      <c r="T3" s="11">
        <f ca="1">C34</f>
        <v>3.1165519008778926</v>
      </c>
    </row>
    <row r="4" spans="1:20" ht="27" customHeight="1">
      <c r="A4" s="13" t="s">
        <v>58</v>
      </c>
      <c r="B4" s="12" t="s">
        <v>23</v>
      </c>
      <c r="C4" s="13">
        <v>2</v>
      </c>
      <c r="D4" s="12" t="s">
        <v>115</v>
      </c>
      <c r="E4" s="13">
        <f>C4</f>
        <v>2</v>
      </c>
      <c r="F4" s="12" t="s">
        <v>76</v>
      </c>
      <c r="G4" s="13">
        <f>C4</f>
        <v>2</v>
      </c>
      <c r="H4" s="12" t="s">
        <v>77</v>
      </c>
      <c r="I4" s="13">
        <f>C4</f>
        <v>2</v>
      </c>
      <c r="J4" s="50"/>
      <c r="K4" s="50"/>
      <c r="M4" s="53" t="s">
        <v>122</v>
      </c>
      <c r="N4" s="55">
        <f ca="1">N2/N3</f>
        <v>98.786666666669291</v>
      </c>
      <c r="P4" s="48">
        <v>15</v>
      </c>
      <c r="Q4" s="49">
        <f>E3</f>
        <v>73</v>
      </c>
      <c r="R4" s="68">
        <f ca="1">E14</f>
        <v>71.8</v>
      </c>
      <c r="S4" s="11">
        <f ca="1">E27</f>
        <v>2.3463051937298744</v>
      </c>
      <c r="T4" s="11">
        <f ca="1">E34</f>
        <v>2.8314295538074532</v>
      </c>
    </row>
    <row r="5" spans="1:20" ht="27" customHeight="1">
      <c r="A5" s="43"/>
      <c r="B5" s="32" t="s">
        <v>74</v>
      </c>
      <c r="C5" s="34">
        <v>4</v>
      </c>
      <c r="D5" s="32" t="s">
        <v>75</v>
      </c>
      <c r="E5" s="34">
        <v>5</v>
      </c>
      <c r="F5" s="35" t="s">
        <v>112</v>
      </c>
      <c r="G5" s="36">
        <v>0.05</v>
      </c>
      <c r="H5" s="36" t="s">
        <v>81</v>
      </c>
      <c r="I5" s="33">
        <v>0.95</v>
      </c>
      <c r="J5" s="43"/>
      <c r="K5" s="43"/>
      <c r="M5" s="104" t="s">
        <v>123</v>
      </c>
      <c r="N5" s="69">
        <f ca="1">N4*E5</f>
        <v>493.93333333334647</v>
      </c>
      <c r="P5" s="48">
        <v>30</v>
      </c>
      <c r="Q5" s="49">
        <f>G3</f>
        <v>85</v>
      </c>
      <c r="R5" s="68">
        <f ca="1">G14</f>
        <v>84.4</v>
      </c>
      <c r="S5" s="11">
        <f ca="1">G27</f>
        <v>2.3463051937298744</v>
      </c>
      <c r="T5" s="11">
        <f ca="1">G34</f>
        <v>3.1165519008776679</v>
      </c>
    </row>
    <row r="6" spans="1:20" ht="27" customHeight="1">
      <c r="A6" s="44"/>
      <c r="B6" s="114" t="s">
        <v>78</v>
      </c>
      <c r="C6" s="114"/>
      <c r="D6" s="114"/>
      <c r="E6" s="114"/>
      <c r="F6" s="114"/>
      <c r="G6" s="114"/>
      <c r="H6" s="114"/>
      <c r="I6" s="114"/>
      <c r="J6" s="44"/>
      <c r="K6" s="44"/>
      <c r="M6" s="53" t="s">
        <v>124</v>
      </c>
      <c r="N6" s="54">
        <f ca="1">K19</f>
        <v>6.125</v>
      </c>
      <c r="P6" s="48">
        <v>45</v>
      </c>
      <c r="Q6" s="49">
        <f>I3</f>
        <v>92</v>
      </c>
      <c r="R6" s="68">
        <f ca="1">I14</f>
        <v>91.8</v>
      </c>
      <c r="S6" s="11">
        <f ca="1">I27</f>
        <v>2.3463051937298744</v>
      </c>
      <c r="T6" s="11">
        <f ca="1">I34</f>
        <v>3.2139675705539075</v>
      </c>
    </row>
    <row r="7" spans="1:20" ht="27" customHeight="1">
      <c r="A7" s="44"/>
      <c r="B7" s="113" t="s">
        <v>25</v>
      </c>
      <c r="C7" s="114"/>
      <c r="D7" s="113" t="s">
        <v>79</v>
      </c>
      <c r="E7" s="114"/>
      <c r="F7" s="113" t="s">
        <v>118</v>
      </c>
      <c r="G7" s="114"/>
      <c r="H7" s="113" t="s">
        <v>119</v>
      </c>
      <c r="I7" s="114"/>
      <c r="J7" s="44"/>
      <c r="K7" s="44"/>
      <c r="M7" s="53" t="s">
        <v>127</v>
      </c>
      <c r="N7" s="72">
        <f ca="1">N5/K19</f>
        <v>80.642176870750447</v>
      </c>
      <c r="O7" s="1"/>
    </row>
    <row r="8" spans="1:20" ht="27" customHeight="1">
      <c r="A8" s="38"/>
      <c r="B8" s="19" t="s">
        <v>111</v>
      </c>
      <c r="C8" s="31">
        <f ca="1">ROUND(NORMINV(RAND(),C$3,C$4),0)</f>
        <v>74</v>
      </c>
      <c r="D8" s="19" t="s">
        <v>62</v>
      </c>
      <c r="E8" s="31">
        <f ca="1">ROUND(NORMINV(RAND(),E$3,E$4),0)</f>
        <v>73</v>
      </c>
      <c r="F8" s="19" t="s">
        <v>46</v>
      </c>
      <c r="G8" s="31">
        <f ca="1">ROUND(NORMINV(RAND(),G$3,G$4),0)</f>
        <v>86</v>
      </c>
      <c r="H8" s="19" t="s">
        <v>3</v>
      </c>
      <c r="I8" s="31">
        <f ca="1">ROUND(NORMINV(RAND(),I$3,I$4),0)</f>
        <v>91</v>
      </c>
      <c r="J8" s="39"/>
      <c r="K8" s="39"/>
    </row>
    <row r="9" spans="1:20" ht="27" customHeight="1">
      <c r="A9" s="38"/>
      <c r="B9" s="19" t="s">
        <v>141</v>
      </c>
      <c r="C9" s="31">
        <f ca="1">ROUND(NORMINV(RAND(),C$3,C$4),0)</f>
        <v>74</v>
      </c>
      <c r="D9" s="19" t="s">
        <v>63</v>
      </c>
      <c r="E9" s="31">
        <f ca="1">ROUND(NORMINV(RAND(),E$3,E$4),0)</f>
        <v>68</v>
      </c>
      <c r="F9" s="19" t="s">
        <v>67</v>
      </c>
      <c r="G9" s="31">
        <f ca="1">ROUND(NORMINV(RAND(),G$3,G$4),0)</f>
        <v>88</v>
      </c>
      <c r="H9" s="19" t="s">
        <v>7</v>
      </c>
      <c r="I9" s="31">
        <f ca="1">ROUND(NORMINV(RAND(),I$3,I$4),0)</f>
        <v>92</v>
      </c>
      <c r="J9" s="39"/>
      <c r="K9" s="39"/>
    </row>
    <row r="10" spans="1:20" ht="27" customHeight="1">
      <c r="A10" s="38"/>
      <c r="B10" s="19" t="s">
        <v>59</v>
      </c>
      <c r="C10" s="31">
        <f ca="1">ROUND(NORMINV(RAND(),C$3,C$4),0)</f>
        <v>71</v>
      </c>
      <c r="D10" s="19" t="s">
        <v>64</v>
      </c>
      <c r="E10" s="31">
        <f ca="1">ROUND(NORMINV(RAND(),E$3,E$4),0)</f>
        <v>72</v>
      </c>
      <c r="F10" s="19" t="s">
        <v>0</v>
      </c>
      <c r="G10" s="31">
        <f ca="1">ROUND(NORMINV(RAND(),G$3,G$4),0)</f>
        <v>83</v>
      </c>
      <c r="H10" s="19" t="s">
        <v>4</v>
      </c>
      <c r="I10" s="31">
        <f ca="1">ROUND(NORMINV(RAND(),I$3,I$4),0)</f>
        <v>95</v>
      </c>
      <c r="J10" s="39"/>
      <c r="K10" s="39"/>
      <c r="M10" s="120" t="s">
        <v>26</v>
      </c>
      <c r="N10" s="72">
        <f ca="1">FINV(G5,N3,K18)</f>
        <v>3.2388715223610909</v>
      </c>
    </row>
    <row r="11" spans="1:20" ht="27" customHeight="1">
      <c r="A11" s="38"/>
      <c r="B11" s="19" t="s">
        <v>60</v>
      </c>
      <c r="C11" s="31">
        <f ca="1">ROUND(NORMINV(RAND(),C$3,C$4),0)</f>
        <v>68</v>
      </c>
      <c r="D11" s="19" t="s">
        <v>65</v>
      </c>
      <c r="E11" s="31">
        <f ca="1">ROUND(NORMINV(RAND(),E$3,E$4),0)</f>
        <v>72</v>
      </c>
      <c r="F11" s="19" t="s">
        <v>1</v>
      </c>
      <c r="G11" s="31">
        <f ca="1">ROUND(NORMINV(RAND(),G$3,G$4),0)</f>
        <v>82</v>
      </c>
      <c r="H11" s="19" t="s">
        <v>5</v>
      </c>
      <c r="I11" s="31">
        <f ca="1">ROUND(NORMINV(RAND(),I$3,I$4),0)</f>
        <v>88</v>
      </c>
      <c r="J11" s="39"/>
      <c r="K11" s="39"/>
    </row>
    <row r="12" spans="1:20" ht="27" customHeight="1">
      <c r="A12" s="57"/>
      <c r="B12" s="58" t="s">
        <v>61</v>
      </c>
      <c r="C12" s="14">
        <f ca="1">ROUND(NORMINV(RAND(),C$3,C$4),0)</f>
        <v>71</v>
      </c>
      <c r="D12" s="58" t="s">
        <v>66</v>
      </c>
      <c r="E12" s="14">
        <f ca="1">ROUND(NORMINV(RAND(),E$3,E$4),0)</f>
        <v>74</v>
      </c>
      <c r="F12" s="58" t="s">
        <v>2</v>
      </c>
      <c r="G12" s="14">
        <f ca="1">ROUND(NORMINV(RAND(),G$3,G$4),0)</f>
        <v>83</v>
      </c>
      <c r="H12" s="58" t="s">
        <v>6</v>
      </c>
      <c r="I12" s="14">
        <f ca="1">ROUND(NORMINV(RAND(),I$3,I$4),0)</f>
        <v>93</v>
      </c>
      <c r="J12" s="59"/>
      <c r="K12" s="59"/>
    </row>
    <row r="13" spans="1:20" ht="27" customHeight="1">
      <c r="A13" s="40" t="s">
        <v>10</v>
      </c>
      <c r="B13" s="19" t="s">
        <v>11</v>
      </c>
      <c r="C13" s="31">
        <f ca="1">SUM(C8:C12)</f>
        <v>358</v>
      </c>
      <c r="D13" s="19" t="s">
        <v>12</v>
      </c>
      <c r="E13" s="31">
        <f ca="1">SUM(E8:E12)</f>
        <v>359</v>
      </c>
      <c r="F13" s="19" t="s">
        <v>13</v>
      </c>
      <c r="G13" s="31">
        <f ca="1">SUM(G8:G12)</f>
        <v>422</v>
      </c>
      <c r="H13" s="19" t="s">
        <v>14</v>
      </c>
      <c r="I13" s="31">
        <f ca="1">SUM(I8:I12)</f>
        <v>459</v>
      </c>
      <c r="J13" s="19" t="s">
        <v>15</v>
      </c>
      <c r="K13" s="21">
        <f ca="1">SUM(C13:I13)</f>
        <v>1598</v>
      </c>
    </row>
    <row r="14" spans="1:20" ht="27" customHeight="1">
      <c r="A14" s="40" t="s">
        <v>16</v>
      </c>
      <c r="B14" s="19" t="s">
        <v>17</v>
      </c>
      <c r="C14" s="37">
        <f ca="1">C13/C16</f>
        <v>71.599999999999994</v>
      </c>
      <c r="D14" s="19" t="s">
        <v>18</v>
      </c>
      <c r="E14" s="37">
        <f ca="1">E13/E16</f>
        <v>71.8</v>
      </c>
      <c r="F14" s="19" t="s">
        <v>19</v>
      </c>
      <c r="G14" s="37">
        <f ca="1">G13/G16</f>
        <v>84.4</v>
      </c>
      <c r="H14" s="19" t="s">
        <v>34</v>
      </c>
      <c r="I14" s="37">
        <f ca="1">I13/I16</f>
        <v>91.8</v>
      </c>
      <c r="J14" s="19"/>
      <c r="K14" s="20"/>
    </row>
    <row r="15" spans="1:20" ht="27" customHeight="1">
      <c r="A15" s="27"/>
      <c r="B15" s="9"/>
      <c r="C15" s="27"/>
      <c r="D15" s="27"/>
      <c r="E15" s="27"/>
      <c r="F15" s="27"/>
      <c r="G15" s="27"/>
      <c r="H15" s="27"/>
      <c r="I15" s="27"/>
      <c r="J15" s="27"/>
      <c r="K15" s="27"/>
    </row>
    <row r="16" spans="1:20" ht="27" customHeight="1">
      <c r="A16" s="27"/>
      <c r="B16" s="9" t="s">
        <v>130</v>
      </c>
      <c r="C16" s="23">
        <f ca="1">COUNT(C8:C12)</f>
        <v>5</v>
      </c>
      <c r="D16" s="27"/>
      <c r="E16" s="23">
        <f ca="1">COUNT(E8:E12)</f>
        <v>5</v>
      </c>
      <c r="F16" s="27"/>
      <c r="G16" s="23">
        <f ca="1">COUNT(G8:G12)</f>
        <v>5</v>
      </c>
      <c r="H16" s="27"/>
      <c r="I16" s="23">
        <f ca="1">COUNT(I8:I12)</f>
        <v>5</v>
      </c>
      <c r="J16" s="9" t="s">
        <v>8</v>
      </c>
      <c r="K16" s="41">
        <f ca="1">SUM(C16:I16)</f>
        <v>20</v>
      </c>
    </row>
    <row r="17" spans="1:20" ht="27" customHeight="1">
      <c r="A17" s="27"/>
      <c r="B17" s="42" t="s">
        <v>131</v>
      </c>
      <c r="C17" s="29">
        <f ca="1">SUMSQ(C8:C12)-C13^2/C16</f>
        <v>25.200000000000728</v>
      </c>
      <c r="D17" s="29"/>
      <c r="E17" s="29">
        <f ca="1">SUMSQ(E8:E12)-E13^2/E16</f>
        <v>20.799999999999272</v>
      </c>
      <c r="F17" s="29"/>
      <c r="G17" s="29">
        <f ca="1">SUMSQ(G8:G12)-G13^2/G16</f>
        <v>25.19999999999709</v>
      </c>
      <c r="H17" s="29"/>
      <c r="I17" s="29">
        <f ca="1">SUMSQ(I8:I12)-I13^2/I16</f>
        <v>26.80000000000291</v>
      </c>
      <c r="J17" s="42" t="s">
        <v>108</v>
      </c>
      <c r="K17" s="28">
        <f ca="1">SUM(C17:I17)</f>
        <v>98</v>
      </c>
    </row>
    <row r="18" spans="1:20" ht="27" customHeight="1">
      <c r="A18" s="27"/>
      <c r="B18" s="9" t="s">
        <v>132</v>
      </c>
      <c r="C18" s="23">
        <f ca="1">C16-1</f>
        <v>4</v>
      </c>
      <c r="D18" s="27"/>
      <c r="E18" s="23">
        <f ca="1">E16-1</f>
        <v>4</v>
      </c>
      <c r="F18" s="27"/>
      <c r="G18" s="23">
        <f ca="1">G16-1</f>
        <v>4</v>
      </c>
      <c r="H18" s="27"/>
      <c r="I18" s="23">
        <f ca="1">I16-1</f>
        <v>4</v>
      </c>
      <c r="J18" s="9" t="s">
        <v>35</v>
      </c>
      <c r="K18" s="41">
        <f ca="1">SUM(C18:I18)</f>
        <v>16</v>
      </c>
    </row>
    <row r="19" spans="1:20" ht="27" customHeight="1">
      <c r="A19" s="27"/>
      <c r="B19" s="9" t="s">
        <v>9</v>
      </c>
      <c r="C19" s="26">
        <f ca="1">C17/C18</f>
        <v>6.3000000000001819</v>
      </c>
      <c r="D19" s="26"/>
      <c r="E19" s="26">
        <f ca="1">E17/E18</f>
        <v>5.1999999999998181</v>
      </c>
      <c r="F19" s="26"/>
      <c r="G19" s="26">
        <f ca="1">G17/G18</f>
        <v>6.2999999999992724</v>
      </c>
      <c r="H19" s="26"/>
      <c r="I19" s="26">
        <f ca="1">I17/I18</f>
        <v>6.7000000000007276</v>
      </c>
      <c r="J19" s="9" t="s">
        <v>36</v>
      </c>
      <c r="K19" s="28">
        <f ca="1">SUMPRODUCT(C19:I19,C20:I20)</f>
        <v>6.125</v>
      </c>
    </row>
    <row r="20" spans="1:20" ht="27" customHeight="1">
      <c r="A20" s="27"/>
      <c r="B20" s="9" t="s">
        <v>104</v>
      </c>
      <c r="C20" s="26">
        <f ca="1">C18/$K$18</f>
        <v>0.25</v>
      </c>
      <c r="D20" s="26"/>
      <c r="E20" s="26">
        <f ca="1">E18/$K$18</f>
        <v>0.25</v>
      </c>
      <c r="F20" s="26"/>
      <c r="G20" s="26">
        <f ca="1">G18/$K$18</f>
        <v>0.25</v>
      </c>
      <c r="H20" s="26"/>
      <c r="I20" s="26">
        <f ca="1">I18/$K$18</f>
        <v>0.25</v>
      </c>
      <c r="J20" s="27"/>
      <c r="K20" s="27"/>
    </row>
    <row r="21" spans="1:20" ht="27" customHeight="1">
      <c r="A21" s="27"/>
      <c r="B21" s="9" t="s">
        <v>105</v>
      </c>
      <c r="C21" s="26">
        <f ca="1">SQRT(C19)</f>
        <v>2.5099800796022627</v>
      </c>
      <c r="D21" s="26"/>
      <c r="E21" s="26">
        <f ca="1">SQRT(E19)</f>
        <v>2.2803508501982361</v>
      </c>
      <c r="F21" s="26"/>
      <c r="G21" s="26">
        <f ca="1">SQRT(G19)</f>
        <v>2.5099800796020819</v>
      </c>
      <c r="H21" s="26"/>
      <c r="I21" s="26">
        <f ca="1">SQRT(I19)</f>
        <v>2.5884358211090976</v>
      </c>
      <c r="J21" s="27"/>
      <c r="K21" s="27"/>
    </row>
    <row r="22" spans="1:20" ht="27" customHeight="1">
      <c r="A22" s="27"/>
      <c r="B22" s="9" t="s">
        <v>106</v>
      </c>
      <c r="C22" s="26">
        <f ca="1">C19/C16</f>
        <v>1.2600000000000364</v>
      </c>
      <c r="D22" s="26"/>
      <c r="E22" s="26">
        <f ca="1">E19/E16</f>
        <v>1.0399999999999636</v>
      </c>
      <c r="F22" s="26"/>
      <c r="G22" s="26">
        <f ca="1">G19/G16</f>
        <v>1.2599999999998546</v>
      </c>
      <c r="H22" s="26"/>
      <c r="I22" s="26">
        <f ca="1">I19/I16</f>
        <v>1.3400000000001455</v>
      </c>
      <c r="J22" s="27"/>
      <c r="K22" s="27"/>
    </row>
    <row r="23" spans="1:20" ht="27" customHeight="1" thickBot="1">
      <c r="A23" s="63"/>
      <c r="B23" s="64" t="s">
        <v>107</v>
      </c>
      <c r="C23" s="65">
        <f ca="1">SQRT(C22)</f>
        <v>1.1224972160321987</v>
      </c>
      <c r="D23" s="65"/>
      <c r="E23" s="65">
        <f ca="1">SQRT(E22)</f>
        <v>1.019803902718539</v>
      </c>
      <c r="F23" s="65"/>
      <c r="G23" s="65">
        <f ca="1">SQRT(G22)</f>
        <v>1.1224972160321176</v>
      </c>
      <c r="H23" s="65"/>
      <c r="I23" s="65">
        <f ca="1">SQRT(I22)</f>
        <v>1.1575836902790855</v>
      </c>
      <c r="J23" s="63"/>
      <c r="K23" s="63"/>
    </row>
    <row r="24" spans="1:20" ht="27" customHeight="1" thickTop="1">
      <c r="A24" s="22"/>
      <c r="B24" s="73" t="s">
        <v>37</v>
      </c>
      <c r="C24" s="67"/>
      <c r="D24" s="67"/>
      <c r="E24" s="67"/>
      <c r="F24" s="67"/>
      <c r="G24" s="67"/>
      <c r="H24" s="67"/>
      <c r="I24" s="67"/>
      <c r="J24" s="22"/>
      <c r="K24" s="47"/>
    </row>
    <row r="25" spans="1:20" ht="27" customHeight="1">
      <c r="A25" s="22"/>
      <c r="B25" s="9" t="s">
        <v>73</v>
      </c>
      <c r="C25" s="26">
        <f ca="1">SQRT($K$19/C16)</f>
        <v>1.1067971810589328</v>
      </c>
      <c r="D25" s="26"/>
      <c r="E25" s="26">
        <f ca="1">SQRT($K$19/E16)</f>
        <v>1.1067971810589328</v>
      </c>
      <c r="F25" s="26"/>
      <c r="G25" s="26">
        <f ca="1">SQRT($K$19/G16)</f>
        <v>1.1067971810589328</v>
      </c>
      <c r="H25" s="26"/>
      <c r="I25" s="26">
        <f ca="1">SQRT($K$19/I16)</f>
        <v>1.1067971810589328</v>
      </c>
      <c r="J25" s="22"/>
      <c r="K25" s="22"/>
    </row>
    <row r="26" spans="1:20" ht="27" customHeight="1">
      <c r="A26" s="22"/>
      <c r="B26" s="9" t="s">
        <v>128</v>
      </c>
      <c r="C26" s="26">
        <f ca="1">TINV(1-$I$5,$K$18)</f>
        <v>2.1199052851625781</v>
      </c>
      <c r="D26" s="27"/>
      <c r="E26" s="26">
        <f ca="1">TINV(1-$I$5,$K$18)</f>
        <v>2.1199052851625781</v>
      </c>
      <c r="F26" s="27"/>
      <c r="G26" s="26">
        <f ca="1">TINV(1-$I$5,$K$18)</f>
        <v>2.1199052851625781</v>
      </c>
      <c r="H26" s="27"/>
      <c r="I26" s="26">
        <f ca="1">TINV(1-$I$5,$K$18)</f>
        <v>2.1199052851625781</v>
      </c>
      <c r="J26" s="22"/>
      <c r="K26" s="22"/>
    </row>
    <row r="27" spans="1:20" ht="27" customHeight="1">
      <c r="A27" s="22"/>
      <c r="B27" s="10" t="s">
        <v>38</v>
      </c>
      <c r="C27" s="30">
        <f ca="1">C25*C26</f>
        <v>2.3463051937298744</v>
      </c>
      <c r="D27" s="30"/>
      <c r="E27" s="30">
        <f ca="1">E25*E26</f>
        <v>2.3463051937298744</v>
      </c>
      <c r="F27" s="30"/>
      <c r="G27" s="30">
        <f ca="1">G25*G26</f>
        <v>2.3463051937298744</v>
      </c>
      <c r="H27" s="30"/>
      <c r="I27" s="30">
        <f ca="1">I25*I26</f>
        <v>2.3463051937298744</v>
      </c>
      <c r="J27" s="22"/>
      <c r="K27" s="22"/>
    </row>
    <row r="28" spans="1:20" ht="27" customHeight="1">
      <c r="A28" s="22"/>
      <c r="B28" s="9" t="s">
        <v>116</v>
      </c>
      <c r="C28" s="26">
        <f ca="1">C14+C27</f>
        <v>73.94630519372987</v>
      </c>
      <c r="D28" s="27"/>
      <c r="E28" s="26">
        <f ca="1">E14+E27</f>
        <v>74.146305193729873</v>
      </c>
      <c r="F28" s="27"/>
      <c r="G28" s="26">
        <f ca="1">G14+G27</f>
        <v>86.746305193729881</v>
      </c>
      <c r="H28" s="27"/>
      <c r="I28" s="26">
        <f ca="1">I14+I27</f>
        <v>94.146305193729873</v>
      </c>
      <c r="J28" s="22"/>
      <c r="K28" s="22"/>
    </row>
    <row r="29" spans="1:20" ht="27" customHeight="1" thickBot="1">
      <c r="A29" s="66"/>
      <c r="B29" s="64" t="s">
        <v>117</v>
      </c>
      <c r="C29" s="65">
        <f ca="1">C14-C27</f>
        <v>69.253694806270119</v>
      </c>
      <c r="D29" s="63"/>
      <c r="E29" s="65">
        <f ca="1">E14-E27</f>
        <v>69.453694806270121</v>
      </c>
      <c r="F29" s="63"/>
      <c r="G29" s="65">
        <f ca="1">G14-G27</f>
        <v>82.05369480627013</v>
      </c>
      <c r="H29" s="63"/>
      <c r="I29" s="65">
        <f ca="1">I14-I27</f>
        <v>89.453694806270121</v>
      </c>
      <c r="J29" s="66"/>
      <c r="K29" s="66"/>
    </row>
    <row r="30" spans="1:20" ht="27" customHeight="1" thickTop="1">
      <c r="A30" s="22"/>
      <c r="B30" s="73" t="s">
        <v>69</v>
      </c>
      <c r="C30" s="67"/>
      <c r="D30" s="67"/>
      <c r="E30" s="67"/>
      <c r="F30" s="67"/>
      <c r="G30" s="67"/>
      <c r="H30" s="67"/>
      <c r="I30" s="67"/>
      <c r="J30" s="22"/>
      <c r="K30" s="22"/>
    </row>
    <row r="31" spans="1:20" ht="27" customHeight="1">
      <c r="A31" s="22"/>
      <c r="B31" s="9" t="s">
        <v>70</v>
      </c>
      <c r="C31" s="26">
        <f ca="1">C21</f>
        <v>2.5099800796022627</v>
      </c>
      <c r="D31" s="26"/>
      <c r="E31" s="26">
        <f ca="1">E21</f>
        <v>2.2803508501982361</v>
      </c>
      <c r="F31" s="26"/>
      <c r="G31" s="26">
        <f ca="1">G21</f>
        <v>2.5099800796020819</v>
      </c>
      <c r="H31" s="26"/>
      <c r="I31" s="26">
        <f ca="1">I21</f>
        <v>2.5884358211090976</v>
      </c>
      <c r="J31" s="22"/>
      <c r="K31" s="22"/>
    </row>
    <row r="32" spans="1:20" ht="27" customHeight="1">
      <c r="A32" s="22"/>
      <c r="B32" s="9" t="s">
        <v>71</v>
      </c>
      <c r="C32" s="26">
        <f ca="1">C31/SQRT(C16)</f>
        <v>1.1224972160321984</v>
      </c>
      <c r="D32" s="26"/>
      <c r="E32" s="26">
        <f ca="1">E31/SQRT(E16)</f>
        <v>1.019803902718539</v>
      </c>
      <c r="F32" s="26"/>
      <c r="G32" s="26">
        <f ca="1">G31/SQRT(G16)</f>
        <v>1.1224972160321176</v>
      </c>
      <c r="H32" s="26"/>
      <c r="I32" s="26">
        <f ca="1">I31/SQRT(I16)</f>
        <v>1.1575836902790855</v>
      </c>
      <c r="J32" s="22"/>
      <c r="K32" s="22"/>
      <c r="M32" s="25" t="s">
        <v>86</v>
      </c>
      <c r="N32" s="6"/>
      <c r="O32" s="6"/>
      <c r="P32" s="6"/>
      <c r="Q32" s="6"/>
      <c r="R32" s="6"/>
      <c r="S32" s="22"/>
      <c r="T32" s="22"/>
    </row>
    <row r="33" spans="1:20" ht="27" customHeight="1">
      <c r="A33" s="22"/>
      <c r="B33" s="9" t="s">
        <v>128</v>
      </c>
      <c r="C33" s="26">
        <f ca="1">TINV(1-$I$5,C18)</f>
        <v>2.7764451050438019</v>
      </c>
      <c r="D33" s="26"/>
      <c r="E33" s="26">
        <f ca="1">TINV(1-$I$5,E18)</f>
        <v>2.7764451050438019</v>
      </c>
      <c r="F33" s="26"/>
      <c r="G33" s="26">
        <f ca="1">TINV(1-$I$5,G18)</f>
        <v>2.7764451050438019</v>
      </c>
      <c r="H33" s="26"/>
      <c r="I33" s="26">
        <f ca="1">TINV(1-$I$5,I18)</f>
        <v>2.7764451050438019</v>
      </c>
      <c r="J33" s="22"/>
      <c r="K33" s="22"/>
      <c r="M33" s="45" t="s">
        <v>87</v>
      </c>
      <c r="N33" s="46" t="s">
        <v>88</v>
      </c>
      <c r="O33" s="46" t="s">
        <v>89</v>
      </c>
      <c r="P33" s="46" t="s">
        <v>47</v>
      </c>
      <c r="Q33" s="51" t="s">
        <v>95</v>
      </c>
      <c r="R33" s="51" t="s">
        <v>80</v>
      </c>
      <c r="S33" s="52" t="s">
        <v>126</v>
      </c>
      <c r="T33" s="22"/>
    </row>
    <row r="34" spans="1:20" ht="27" customHeight="1">
      <c r="A34" s="22"/>
      <c r="B34" s="10" t="s">
        <v>72</v>
      </c>
      <c r="C34" s="30">
        <f ca="1">C32*C33</f>
        <v>3.1165519008778926</v>
      </c>
      <c r="D34" s="30"/>
      <c r="E34" s="30">
        <f ca="1">E32*E33</f>
        <v>2.8314295538074532</v>
      </c>
      <c r="F34" s="30"/>
      <c r="G34" s="30">
        <f ca="1">G32*G33</f>
        <v>3.1165519008776679</v>
      </c>
      <c r="H34" s="30"/>
      <c r="I34" s="30">
        <f ca="1">I32*I33</f>
        <v>3.2139675705539075</v>
      </c>
      <c r="J34" s="22"/>
      <c r="K34" s="22"/>
      <c r="M34" s="7" t="s">
        <v>20</v>
      </c>
      <c r="N34" s="8">
        <f>C5-1</f>
        <v>3</v>
      </c>
      <c r="O34" s="7">
        <f ca="1">SUMSQ(C13:I13)/E5-K13^2/K16</f>
        <v>1481.8000000000029</v>
      </c>
      <c r="P34" s="7">
        <f ca="1">O34/N34</f>
        <v>493.9333333333343</v>
      </c>
      <c r="Q34" s="71">
        <f ca="1">P34/P35</f>
        <v>80.642176870748457</v>
      </c>
      <c r="R34" s="71">
        <f>FINV(G5,N34,N35)</f>
        <v>3.2388715223610909</v>
      </c>
      <c r="S34" s="11" t="str">
        <f ca="1">IF(Q34&gt;R34,"Reject", "Don't reject")</f>
        <v>Reject</v>
      </c>
      <c r="T34" s="22"/>
    </row>
    <row r="35" spans="1:20" ht="27" customHeight="1">
      <c r="A35" s="22"/>
      <c r="B35" s="9" t="s">
        <v>116</v>
      </c>
      <c r="C35" s="29">
        <f ca="1">C14+C34</f>
        <v>74.716551900877889</v>
      </c>
      <c r="D35" s="29"/>
      <c r="E35" s="29">
        <f ca="1">E14+E34</f>
        <v>74.63142955380745</v>
      </c>
      <c r="F35" s="29"/>
      <c r="G35" s="29">
        <f ca="1">G14+G34</f>
        <v>87.516551900877673</v>
      </c>
      <c r="H35" s="29"/>
      <c r="I35" s="29">
        <f ca="1">I14+I34</f>
        <v>95.013967570553902</v>
      </c>
      <c r="J35" s="22"/>
      <c r="K35" s="22"/>
      <c r="M35" s="7" t="s">
        <v>21</v>
      </c>
      <c r="N35" s="8">
        <f>C5*(E5-1)</f>
        <v>16</v>
      </c>
      <c r="O35" s="7">
        <f ca="1">SUMSQ(C8:I12)-SUMSQ(C13:I13)/E5</f>
        <v>98</v>
      </c>
      <c r="P35" s="7">
        <f ca="1">O35/N35</f>
        <v>6.125</v>
      </c>
      <c r="Q35" s="7"/>
      <c r="R35" s="7"/>
      <c r="S35" s="22"/>
      <c r="T35" s="22"/>
    </row>
    <row r="36" spans="1:20" ht="27" customHeight="1">
      <c r="A36" s="22"/>
      <c r="B36" s="9" t="s">
        <v>117</v>
      </c>
      <c r="C36" s="29">
        <f ca="1">C14-C34</f>
        <v>68.4834480991221</v>
      </c>
      <c r="D36" s="29"/>
      <c r="E36" s="29">
        <f ca="1">E14-E34</f>
        <v>68.968570446192544</v>
      </c>
      <c r="F36" s="29"/>
      <c r="G36" s="29">
        <f ca="1">G14-G34</f>
        <v>81.283448099122339</v>
      </c>
      <c r="H36" s="29"/>
      <c r="I36" s="29">
        <f ca="1">I14-I34</f>
        <v>88.586032429446092</v>
      </c>
      <c r="J36" s="22"/>
      <c r="K36" s="22"/>
      <c r="M36" s="25" t="s">
        <v>22</v>
      </c>
      <c r="N36" s="24">
        <f>N34+N35</f>
        <v>19</v>
      </c>
      <c r="O36" s="25">
        <f ca="1">O34+O35</f>
        <v>1579.8000000000029</v>
      </c>
      <c r="P36" s="25"/>
      <c r="Q36" s="25"/>
      <c r="R36" s="25"/>
      <c r="S36" s="22"/>
      <c r="T36" s="22"/>
    </row>
    <row r="52" spans="2:11" ht="27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sheetCalcPr fullCalcOnLoad="1"/>
  <mergeCells count="5">
    <mergeCell ref="B7:C7"/>
    <mergeCell ref="D7:E7"/>
    <mergeCell ref="F7:G7"/>
    <mergeCell ref="H7:I7"/>
    <mergeCell ref="B6:I6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5"/>
  <sheetViews>
    <sheetView zoomScale="125" zoomScaleNormal="125" zoomScalePageLayoutView="125" workbookViewId="0">
      <selection activeCell="F38" sqref="F38"/>
    </sheetView>
  </sheetViews>
  <sheetFormatPr baseColWidth="10" defaultColWidth="7.09765625" defaultRowHeight="16" customHeight="1"/>
  <cols>
    <col min="1" max="1" width="7.19921875" style="75" customWidth="1"/>
    <col min="2" max="5" width="9.296875" style="75" customWidth="1"/>
    <col min="6" max="6" width="7" style="75" customWidth="1"/>
    <col min="7" max="8" width="7.09765625" style="75"/>
    <col min="9" max="9" width="7.19921875" style="75" customWidth="1"/>
    <col min="10" max="13" width="9.296875" style="75" customWidth="1"/>
    <col min="14" max="14" width="7" style="75" customWidth="1"/>
    <col min="15" max="16384" width="7.09765625" style="75"/>
  </cols>
  <sheetData>
    <row r="1" spans="1:23" s="93" customFormat="1" ht="34" customHeight="1">
      <c r="A1" s="115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3" s="93" customFormat="1" ht="34" customHeight="1">
      <c r="C2" s="117" t="s">
        <v>102</v>
      </c>
      <c r="D2" s="117"/>
      <c r="K2" s="117" t="s">
        <v>103</v>
      </c>
      <c r="L2" s="117"/>
    </row>
    <row r="3" spans="1:23" s="93" customFormat="1" ht="21" customHeight="1">
      <c r="B3" s="107" t="s">
        <v>42</v>
      </c>
      <c r="C3" s="107" t="s">
        <v>140</v>
      </c>
      <c r="D3" s="107" t="s">
        <v>44</v>
      </c>
      <c r="E3" s="107" t="s">
        <v>45</v>
      </c>
      <c r="F3" s="96"/>
      <c r="G3" s="102" t="s">
        <v>31</v>
      </c>
      <c r="H3" s="103">
        <v>5</v>
      </c>
      <c r="I3" s="96"/>
      <c r="J3" s="107" t="s">
        <v>42</v>
      </c>
      <c r="K3" s="107" t="s">
        <v>43</v>
      </c>
      <c r="L3" s="107" t="s">
        <v>44</v>
      </c>
      <c r="M3" s="107" t="s">
        <v>45</v>
      </c>
    </row>
    <row r="4" spans="1:23" ht="19" customHeight="1">
      <c r="B4" s="108" t="s">
        <v>49</v>
      </c>
      <c r="C4" s="108" t="s">
        <v>68</v>
      </c>
      <c r="D4" s="108" t="s">
        <v>29</v>
      </c>
      <c r="E4" s="108" t="s">
        <v>30</v>
      </c>
      <c r="F4" s="94"/>
      <c r="I4" s="95"/>
      <c r="J4" s="112" t="s">
        <v>91</v>
      </c>
      <c r="K4" s="112" t="s">
        <v>92</v>
      </c>
      <c r="L4" s="112" t="s">
        <v>93</v>
      </c>
      <c r="M4" s="112" t="s">
        <v>90</v>
      </c>
      <c r="N4" s="78"/>
      <c r="O4" s="77"/>
      <c r="U4" s="78" t="s">
        <v>27</v>
      </c>
      <c r="V4" s="74">
        <f>(6*H8)/49</f>
        <v>0.21904339371426512</v>
      </c>
    </row>
    <row r="5" spans="1:23" ht="19" customHeight="1">
      <c r="B5" s="109">
        <v>60</v>
      </c>
      <c r="C5" s="109">
        <v>70</v>
      </c>
      <c r="D5" s="109">
        <v>80</v>
      </c>
      <c r="E5" s="109">
        <v>90</v>
      </c>
      <c r="F5" s="92">
        <v>85</v>
      </c>
      <c r="G5" s="96"/>
      <c r="H5" s="96"/>
      <c r="I5" s="97"/>
      <c r="J5" s="109">
        <f>AVERAGE(B5:F5)</f>
        <v>77</v>
      </c>
      <c r="K5" s="109">
        <f>J5</f>
        <v>77</v>
      </c>
      <c r="L5" s="109">
        <f>J5</f>
        <v>77</v>
      </c>
      <c r="M5" s="109">
        <f>J5</f>
        <v>77</v>
      </c>
      <c r="N5" s="78"/>
      <c r="O5" s="74"/>
      <c r="R5" s="79"/>
      <c r="S5" s="116" t="s">
        <v>100</v>
      </c>
      <c r="T5" s="116"/>
      <c r="U5" s="116"/>
      <c r="V5" s="116"/>
      <c r="W5" s="75" t="s">
        <v>101</v>
      </c>
    </row>
    <row r="6" spans="1:23" ht="21" customHeight="1">
      <c r="B6" s="96"/>
      <c r="C6" s="91"/>
      <c r="D6" s="94"/>
      <c r="E6" s="91" t="s">
        <v>125</v>
      </c>
      <c r="F6" s="94"/>
      <c r="G6" s="110" t="s">
        <v>32</v>
      </c>
      <c r="H6" s="111">
        <v>4</v>
      </c>
      <c r="I6" s="92"/>
      <c r="J6" s="98"/>
      <c r="K6" s="96"/>
      <c r="L6" s="96"/>
      <c r="M6" s="96"/>
      <c r="N6" s="78"/>
      <c r="O6" s="76"/>
      <c r="Q6" s="81"/>
      <c r="R6" s="89" t="s">
        <v>28</v>
      </c>
      <c r="S6" s="90" t="s">
        <v>96</v>
      </c>
      <c r="T6" s="90" t="s">
        <v>97</v>
      </c>
      <c r="U6" s="90" t="s">
        <v>98</v>
      </c>
      <c r="V6" s="90" t="s">
        <v>99</v>
      </c>
    </row>
    <row r="7" spans="1:23" ht="20" customHeight="1">
      <c r="B7" s="105" t="s">
        <v>33</v>
      </c>
      <c r="C7" s="105" t="s">
        <v>94</v>
      </c>
      <c r="D7" s="105" t="s">
        <v>134</v>
      </c>
      <c r="E7" s="105" t="s">
        <v>135</v>
      </c>
      <c r="F7" s="96"/>
      <c r="G7" s="110" t="s">
        <v>136</v>
      </c>
      <c r="H7" s="111">
        <f>H6^2</f>
        <v>16</v>
      </c>
      <c r="I7" s="96"/>
      <c r="J7" s="105" t="s">
        <v>137</v>
      </c>
      <c r="K7" s="105" t="s">
        <v>133</v>
      </c>
      <c r="L7" s="105" t="s">
        <v>134</v>
      </c>
      <c r="M7" s="105" t="s">
        <v>135</v>
      </c>
      <c r="N7" s="74"/>
      <c r="O7" s="74"/>
      <c r="Q7" s="81"/>
      <c r="R7" s="86">
        <f t="shared" ref="R7:R38" si="0">NORMDIST(S7,B$5,$H$8,FALSE)</f>
        <v>2.4774785787669775E-3</v>
      </c>
      <c r="S7" s="80">
        <f>B$5-3*$H$8</f>
        <v>54.633436854000507</v>
      </c>
      <c r="T7" s="80">
        <f>C$5-3*$H$8</f>
        <v>64.633436854000507</v>
      </c>
      <c r="U7" s="80">
        <f>D$5-3*$H$8</f>
        <v>74.633436854000507</v>
      </c>
      <c r="V7" s="80">
        <f>E$5-3*$H$8</f>
        <v>84.633436854000507</v>
      </c>
      <c r="W7" s="75">
        <f>AVERAGE(S7:V7)</f>
        <v>69.633436854000507</v>
      </c>
    </row>
    <row r="8" spans="1:23" ht="20" customHeight="1">
      <c r="B8" s="106">
        <f ca="1">NORMINV(RAND(),B$5,$H$8)</f>
        <v>57.410225145860736</v>
      </c>
      <c r="C8" s="106">
        <f ca="1">NORMINV(RAND(),C$5,$H$8)</f>
        <v>74.441349568776005</v>
      </c>
      <c r="D8" s="106">
        <f ca="1">NORMINV(RAND(),D$5,$H$8)</f>
        <v>79.94133929393054</v>
      </c>
      <c r="E8" s="106">
        <f ca="1">NORMINV(RAND(),E$5,$H$8)</f>
        <v>90.655302367381552</v>
      </c>
      <c r="F8" s="96"/>
      <c r="G8" s="110" t="s">
        <v>138</v>
      </c>
      <c r="H8" s="111">
        <f>H6/SQRT(H3)</f>
        <v>1.7888543819998317</v>
      </c>
      <c r="I8" s="99"/>
      <c r="J8" s="106">
        <f ca="1">NORMINV(RAND(),J$5,$H$8)</f>
        <v>74.66302352737263</v>
      </c>
      <c r="K8" s="106">
        <f t="shared" ref="K8:M8" ca="1" si="1">NORMINV(RAND(),K$5,$H$8)</f>
        <v>77.035552944649652</v>
      </c>
      <c r="L8" s="106">
        <f t="shared" ca="1" si="1"/>
        <v>79.669621218119161</v>
      </c>
      <c r="M8" s="106">
        <f t="shared" ca="1" si="1"/>
        <v>79.619438460117024</v>
      </c>
      <c r="N8" s="74"/>
      <c r="O8" s="77"/>
      <c r="Q8" s="81"/>
      <c r="R8" s="86">
        <f t="shared" si="0"/>
        <v>3.5505105262134376E-3</v>
      </c>
      <c r="S8" s="80">
        <f t="shared" ref="S8:S55" si="2">S7+$V$4</f>
        <v>54.852480247714773</v>
      </c>
      <c r="T8" s="80">
        <f t="shared" ref="T8:V23" si="3">T7+$V$4</f>
        <v>64.852480247714766</v>
      </c>
      <c r="U8" s="80">
        <f t="shared" si="3"/>
        <v>74.852480247714766</v>
      </c>
      <c r="V8" s="80">
        <f t="shared" si="3"/>
        <v>84.852480247714766</v>
      </c>
      <c r="W8" s="75">
        <f t="shared" ref="W8:W55" si="4">AVERAGE(S8:V8)</f>
        <v>69.852480247714766</v>
      </c>
    </row>
    <row r="9" spans="1:23" ht="16" customHeight="1">
      <c r="C9" s="78"/>
      <c r="D9" s="82"/>
      <c r="E9" s="78"/>
      <c r="F9" s="82"/>
      <c r="G9" s="78"/>
      <c r="H9" s="82"/>
      <c r="I9" s="78"/>
      <c r="J9" s="82"/>
      <c r="K9" s="76"/>
      <c r="L9" s="76"/>
      <c r="N9" s="74"/>
      <c r="O9" s="84"/>
      <c r="Q9" s="81"/>
      <c r="R9" s="86">
        <f t="shared" si="0"/>
        <v>5.0125647648597248E-3</v>
      </c>
      <c r="S9" s="80">
        <f t="shared" si="2"/>
        <v>55.071523641429039</v>
      </c>
      <c r="T9" s="80">
        <f t="shared" si="3"/>
        <v>65.071523641429025</v>
      </c>
      <c r="U9" s="80">
        <f t="shared" si="3"/>
        <v>75.071523641429025</v>
      </c>
      <c r="V9" s="80">
        <f t="shared" si="3"/>
        <v>85.071523641429025</v>
      </c>
      <c r="W9" s="75">
        <f t="shared" si="4"/>
        <v>70.071523641429025</v>
      </c>
    </row>
    <row r="10" spans="1:23" ht="16" customHeight="1">
      <c r="D10" s="82"/>
      <c r="E10" s="78"/>
      <c r="F10" s="82"/>
      <c r="G10" s="78"/>
      <c r="H10" s="82"/>
      <c r="I10" s="78"/>
      <c r="L10" s="76"/>
      <c r="N10" s="78"/>
      <c r="O10" s="77"/>
      <c r="R10" s="86">
        <f t="shared" si="0"/>
        <v>6.9713596012204535E-3</v>
      </c>
      <c r="S10" s="80">
        <f t="shared" si="2"/>
        <v>55.290567035143305</v>
      </c>
      <c r="T10" s="80">
        <f t="shared" si="3"/>
        <v>65.290567035143283</v>
      </c>
      <c r="U10" s="80">
        <f t="shared" si="3"/>
        <v>75.290567035143283</v>
      </c>
      <c r="V10" s="80">
        <f t="shared" si="3"/>
        <v>85.290567035143283</v>
      </c>
      <c r="W10" s="75">
        <f t="shared" si="4"/>
        <v>70.290567035143283</v>
      </c>
    </row>
    <row r="11" spans="1:23" ht="16" customHeight="1">
      <c r="D11" s="82"/>
      <c r="E11" s="78"/>
      <c r="F11" s="82"/>
      <c r="G11" s="78"/>
      <c r="H11" s="82"/>
      <c r="I11" s="78"/>
      <c r="L11" s="76"/>
      <c r="N11" s="78"/>
      <c r="O11" s="77"/>
      <c r="R11" s="86">
        <f t="shared" si="0"/>
        <v>9.5513172331317866E-3</v>
      </c>
      <c r="S11" s="80">
        <f t="shared" si="2"/>
        <v>55.50961042885757</v>
      </c>
      <c r="T11" s="80">
        <f t="shared" si="3"/>
        <v>65.509610428857542</v>
      </c>
      <c r="U11" s="80">
        <f t="shared" si="3"/>
        <v>75.509610428857542</v>
      </c>
      <c r="V11" s="80">
        <f t="shared" si="3"/>
        <v>85.509610428857542</v>
      </c>
      <c r="W11" s="75">
        <f t="shared" si="4"/>
        <v>70.509610428857542</v>
      </c>
    </row>
    <row r="12" spans="1:23" ht="16" customHeight="1">
      <c r="D12" s="82"/>
      <c r="E12" s="78"/>
      <c r="F12" s="82"/>
      <c r="G12" s="78"/>
      <c r="H12" s="82"/>
      <c r="I12" s="78"/>
      <c r="L12" s="76"/>
      <c r="R12" s="86">
        <f t="shared" si="0"/>
        <v>1.2891318846749038E-2</v>
      </c>
      <c r="S12" s="80">
        <f t="shared" si="2"/>
        <v>55.728653822571836</v>
      </c>
      <c r="T12" s="80">
        <f t="shared" si="3"/>
        <v>65.7286538225718</v>
      </c>
      <c r="U12" s="80">
        <f t="shared" si="3"/>
        <v>75.7286538225718</v>
      </c>
      <c r="V12" s="80">
        <f t="shared" si="3"/>
        <v>85.7286538225718</v>
      </c>
      <c r="W12" s="75">
        <f t="shared" si="4"/>
        <v>70.7286538225718</v>
      </c>
    </row>
    <row r="13" spans="1:23" ht="16" customHeight="1">
      <c r="C13" s="78"/>
      <c r="D13" s="82"/>
      <c r="E13" s="78"/>
      <c r="F13" s="82"/>
      <c r="G13" s="78"/>
      <c r="H13" s="82"/>
      <c r="I13" s="78"/>
      <c r="J13" s="82"/>
      <c r="K13" s="76"/>
      <c r="L13" s="76"/>
      <c r="R13" s="86">
        <f t="shared" si="0"/>
        <v>1.7140351605040575E-2</v>
      </c>
      <c r="S13" s="80">
        <f t="shared" si="2"/>
        <v>55.947697216286102</v>
      </c>
      <c r="T13" s="80">
        <f t="shared" si="3"/>
        <v>65.947697216286059</v>
      </c>
      <c r="U13" s="80">
        <f t="shared" si="3"/>
        <v>75.947697216286059</v>
      </c>
      <c r="V13" s="80">
        <f t="shared" si="3"/>
        <v>85.947697216286059</v>
      </c>
      <c r="W13" s="75">
        <f t="shared" si="4"/>
        <v>70.947697216286059</v>
      </c>
    </row>
    <row r="14" spans="1:23" ht="16" customHeight="1">
      <c r="C14" s="78"/>
      <c r="D14" s="82"/>
      <c r="E14" s="78"/>
      <c r="F14" s="82"/>
      <c r="G14" s="78"/>
      <c r="H14" s="82"/>
      <c r="I14" s="78"/>
      <c r="J14" s="82"/>
      <c r="K14" s="78"/>
      <c r="L14" s="76"/>
      <c r="R14" s="86">
        <f t="shared" si="0"/>
        <v>2.2450726478924328E-2</v>
      </c>
      <c r="S14" s="80">
        <f t="shared" si="2"/>
        <v>56.166740610000367</v>
      </c>
      <c r="T14" s="80">
        <f t="shared" si="3"/>
        <v>66.166740610000318</v>
      </c>
      <c r="U14" s="80">
        <f t="shared" si="3"/>
        <v>76.166740610000318</v>
      </c>
      <c r="V14" s="80">
        <f t="shared" si="3"/>
        <v>86.166740610000318</v>
      </c>
      <c r="W14" s="75">
        <f t="shared" si="4"/>
        <v>71.166740610000332</v>
      </c>
    </row>
    <row r="15" spans="1:23" ht="16" customHeight="1">
      <c r="C15" s="78"/>
      <c r="D15" s="83"/>
      <c r="E15" s="78"/>
      <c r="F15" s="83"/>
      <c r="G15" s="78"/>
      <c r="H15" s="83"/>
      <c r="I15" s="78"/>
      <c r="J15" s="83"/>
      <c r="K15" s="78"/>
      <c r="L15" s="84"/>
      <c r="R15" s="86">
        <f t="shared" si="0"/>
        <v>2.8968724073384744E-2</v>
      </c>
      <c r="S15" s="80">
        <f t="shared" si="2"/>
        <v>56.385784003714633</v>
      </c>
      <c r="T15" s="80">
        <f t="shared" si="3"/>
        <v>66.385784003714576</v>
      </c>
      <c r="U15" s="80">
        <f t="shared" si="3"/>
        <v>76.385784003714576</v>
      </c>
      <c r="V15" s="80">
        <f t="shared" si="3"/>
        <v>86.385784003714576</v>
      </c>
      <c r="W15" s="75">
        <f t="shared" si="4"/>
        <v>71.385784003714591</v>
      </c>
    </row>
    <row r="16" spans="1:23" ht="16" customHeight="1">
      <c r="C16" s="78"/>
      <c r="R16" s="86">
        <f t="shared" si="0"/>
        <v>3.6822784935369009E-2</v>
      </c>
      <c r="S16" s="80">
        <f t="shared" si="2"/>
        <v>56.604827397428899</v>
      </c>
      <c r="T16" s="80">
        <f t="shared" si="3"/>
        <v>66.604827397428835</v>
      </c>
      <c r="U16" s="80">
        <f t="shared" si="3"/>
        <v>76.604827397428835</v>
      </c>
      <c r="V16" s="80">
        <f t="shared" si="3"/>
        <v>86.604827397428835</v>
      </c>
      <c r="W16" s="75">
        <f t="shared" si="4"/>
        <v>71.604827397428849</v>
      </c>
    </row>
    <row r="17" spans="3:23" ht="16" customHeight="1">
      <c r="C17" s="78"/>
      <c r="D17" s="82"/>
      <c r="F17" s="82"/>
      <c r="H17" s="82"/>
      <c r="J17" s="82"/>
      <c r="K17" s="78"/>
      <c r="L17" s="76"/>
      <c r="R17" s="86">
        <f t="shared" si="0"/>
        <v>4.6109688862620825E-2</v>
      </c>
      <c r="S17" s="80">
        <f t="shared" si="2"/>
        <v>56.823870791143165</v>
      </c>
      <c r="T17" s="80">
        <f t="shared" si="3"/>
        <v>66.823870791143094</v>
      </c>
      <c r="U17" s="80">
        <f t="shared" si="3"/>
        <v>76.823870791143094</v>
      </c>
      <c r="V17" s="80">
        <f t="shared" si="3"/>
        <v>86.823870791143094</v>
      </c>
      <c r="W17" s="75">
        <f t="shared" si="4"/>
        <v>71.823870791143122</v>
      </c>
    </row>
    <row r="18" spans="3:23" ht="16" customHeight="1">
      <c r="C18" s="85"/>
      <c r="D18" s="83"/>
      <c r="E18" s="83"/>
      <c r="F18" s="83"/>
      <c r="G18" s="83"/>
      <c r="H18" s="83"/>
      <c r="I18" s="83"/>
      <c r="J18" s="83"/>
      <c r="K18" s="85"/>
      <c r="L18" s="74"/>
      <c r="R18" s="86">
        <f t="shared" si="0"/>
        <v>5.6879536397114787E-2</v>
      </c>
      <c r="S18" s="80">
        <f t="shared" si="2"/>
        <v>57.04291418485743</v>
      </c>
      <c r="T18" s="80">
        <f t="shared" si="3"/>
        <v>67.042914184857352</v>
      </c>
      <c r="U18" s="80">
        <f t="shared" si="3"/>
        <v>77.042914184857352</v>
      </c>
      <c r="V18" s="80">
        <f t="shared" si="3"/>
        <v>87.042914184857352</v>
      </c>
      <c r="W18" s="75">
        <f t="shared" si="4"/>
        <v>72.042914184857381</v>
      </c>
    </row>
    <row r="19" spans="3:23" ht="16" customHeight="1">
      <c r="C19" s="78"/>
      <c r="D19" s="82"/>
      <c r="F19" s="82"/>
      <c r="H19" s="82"/>
      <c r="J19" s="82"/>
      <c r="K19" s="78"/>
      <c r="L19" s="76"/>
      <c r="R19" s="86">
        <f t="shared" si="0"/>
        <v>6.91207115431242E-2</v>
      </c>
      <c r="S19" s="80">
        <f t="shared" si="2"/>
        <v>57.261957578571696</v>
      </c>
      <c r="T19" s="80">
        <f t="shared" si="3"/>
        <v>67.261957578571611</v>
      </c>
      <c r="U19" s="80">
        <f t="shared" si="3"/>
        <v>77.261957578571611</v>
      </c>
      <c r="V19" s="80">
        <f t="shared" si="3"/>
        <v>87.261957578571611</v>
      </c>
      <c r="W19" s="75">
        <f t="shared" si="4"/>
        <v>72.261957578571639</v>
      </c>
    </row>
    <row r="20" spans="3:23" ht="16" customHeight="1">
      <c r="C20" s="78"/>
      <c r="D20" s="86"/>
      <c r="E20" s="86"/>
      <c r="F20" s="86"/>
      <c r="G20" s="86"/>
      <c r="H20" s="86"/>
      <c r="I20" s="86"/>
      <c r="J20" s="86"/>
      <c r="K20" s="78"/>
      <c r="L20" s="74"/>
      <c r="R20" s="86">
        <f t="shared" si="0"/>
        <v>8.2746312389542498E-2</v>
      </c>
      <c r="S20" s="80">
        <f t="shared" si="2"/>
        <v>57.481000972285962</v>
      </c>
      <c r="T20" s="80">
        <f t="shared" si="3"/>
        <v>67.481000972285869</v>
      </c>
      <c r="U20" s="80">
        <f t="shared" si="3"/>
        <v>77.481000972285869</v>
      </c>
      <c r="V20" s="80">
        <f t="shared" si="3"/>
        <v>87.481000972285869</v>
      </c>
      <c r="W20" s="75">
        <f t="shared" si="4"/>
        <v>72.481000972285898</v>
      </c>
    </row>
    <row r="21" spans="3:23" ht="16" customHeight="1">
      <c r="C21" s="78"/>
      <c r="D21" s="86"/>
      <c r="E21" s="86"/>
      <c r="F21" s="86"/>
      <c r="G21" s="86"/>
      <c r="H21" s="86"/>
      <c r="I21" s="86"/>
      <c r="J21" s="86"/>
      <c r="R21" s="86">
        <f t="shared" si="0"/>
        <v>9.7583725113639774E-2</v>
      </c>
      <c r="S21" s="80">
        <f t="shared" si="2"/>
        <v>57.700044366000228</v>
      </c>
      <c r="T21" s="80">
        <f t="shared" si="3"/>
        <v>67.700044366000128</v>
      </c>
      <c r="U21" s="80">
        <f t="shared" si="3"/>
        <v>77.700044366000128</v>
      </c>
      <c r="V21" s="80">
        <f t="shared" si="3"/>
        <v>87.700044366000128</v>
      </c>
      <c r="W21" s="75">
        <f t="shared" si="4"/>
        <v>72.700044366000157</v>
      </c>
    </row>
    <row r="22" spans="3:23" ht="16" customHeight="1">
      <c r="C22" s="78"/>
      <c r="D22" s="86"/>
      <c r="E22" s="86"/>
      <c r="F22" s="86"/>
      <c r="G22" s="86"/>
      <c r="H22" s="86"/>
      <c r="I22" s="86"/>
      <c r="J22" s="86"/>
      <c r="R22" s="86">
        <f t="shared" si="0"/>
        <v>0.11336903053544689</v>
      </c>
      <c r="S22" s="80">
        <f t="shared" si="2"/>
        <v>57.919087759714493</v>
      </c>
      <c r="T22" s="80">
        <f t="shared" si="3"/>
        <v>67.919087759714387</v>
      </c>
      <c r="U22" s="80">
        <f t="shared" si="3"/>
        <v>77.919087759714387</v>
      </c>
      <c r="V22" s="80">
        <f t="shared" si="3"/>
        <v>87.919087759714387</v>
      </c>
      <c r="W22" s="75">
        <f t="shared" si="4"/>
        <v>72.919087759714415</v>
      </c>
    </row>
    <row r="23" spans="3:23" ht="16" customHeight="1">
      <c r="C23" s="78"/>
      <c r="D23" s="86"/>
      <c r="E23" s="86"/>
      <c r="F23" s="86"/>
      <c r="G23" s="86"/>
      <c r="H23" s="86"/>
      <c r="I23" s="86"/>
      <c r="J23" s="86"/>
      <c r="R23" s="86">
        <f t="shared" si="0"/>
        <v>0.12974773017884178</v>
      </c>
      <c r="S23" s="80">
        <f t="shared" si="2"/>
        <v>58.138131153428759</v>
      </c>
      <c r="T23" s="80">
        <f t="shared" si="3"/>
        <v>68.138131153428645</v>
      </c>
      <c r="U23" s="80">
        <f t="shared" si="3"/>
        <v>78.138131153428645</v>
      </c>
      <c r="V23" s="80">
        <f t="shared" si="3"/>
        <v>88.138131153428645</v>
      </c>
      <c r="W23" s="75">
        <f t="shared" si="4"/>
        <v>73.138131153428674</v>
      </c>
    </row>
    <row r="24" spans="3:23" ht="16" customHeight="1">
      <c r="C24" s="78"/>
      <c r="D24" s="86"/>
      <c r="E24" s="86"/>
      <c r="F24" s="86"/>
      <c r="G24" s="86"/>
      <c r="H24" s="86"/>
      <c r="I24" s="86"/>
      <c r="J24" s="86"/>
      <c r="R24" s="86">
        <f t="shared" si="0"/>
        <v>0.14628284599750019</v>
      </c>
      <c r="S24" s="80">
        <f t="shared" si="2"/>
        <v>58.357174547143025</v>
      </c>
      <c r="T24" s="80">
        <f t="shared" ref="T24:V39" si="5">T23+$V$4</f>
        <v>68.357174547142904</v>
      </c>
      <c r="U24" s="80">
        <f t="shared" si="5"/>
        <v>78.357174547142904</v>
      </c>
      <c r="V24" s="80">
        <f t="shared" si="5"/>
        <v>88.357174547142904</v>
      </c>
      <c r="W24" s="75">
        <f t="shared" si="4"/>
        <v>73.357174547142932</v>
      </c>
    </row>
    <row r="25" spans="3:23" ht="16" customHeight="1">
      <c r="C25" s="74"/>
      <c r="L25" s="87"/>
      <c r="R25" s="86">
        <f t="shared" si="0"/>
        <v>0.1624708038698951</v>
      </c>
      <c r="S25" s="80">
        <f t="shared" si="2"/>
        <v>58.576217940857291</v>
      </c>
      <c r="T25" s="80">
        <f t="shared" si="5"/>
        <v>68.576217940857163</v>
      </c>
      <c r="U25" s="80">
        <f t="shared" si="5"/>
        <v>78.576217940857163</v>
      </c>
      <c r="V25" s="80">
        <f t="shared" si="5"/>
        <v>88.576217940857163</v>
      </c>
      <c r="W25" s="75">
        <f t="shared" si="4"/>
        <v>73.576217940857191</v>
      </c>
    </row>
    <row r="26" spans="3:23" ht="16" customHeight="1">
      <c r="C26" s="78"/>
      <c r="D26" s="86"/>
      <c r="E26" s="86"/>
      <c r="F26" s="86"/>
      <c r="G26" s="86"/>
      <c r="H26" s="86"/>
      <c r="I26" s="86"/>
      <c r="J26" s="86"/>
      <c r="R26" s="86">
        <f t="shared" si="0"/>
        <v>0.17776471192218346</v>
      </c>
      <c r="S26" s="80">
        <f t="shared" si="2"/>
        <v>58.795261334571556</v>
      </c>
      <c r="T26" s="80">
        <f t="shared" si="5"/>
        <v>68.795261334571421</v>
      </c>
      <c r="U26" s="80">
        <f t="shared" si="5"/>
        <v>78.795261334571421</v>
      </c>
      <c r="V26" s="80">
        <f t="shared" si="5"/>
        <v>88.795261334571421</v>
      </c>
      <c r="W26" s="75">
        <f t="shared" si="4"/>
        <v>73.79526133457145</v>
      </c>
    </row>
    <row r="27" spans="3:23" ht="16" customHeight="1">
      <c r="C27" s="78"/>
      <c r="D27" s="86"/>
      <c r="F27" s="86"/>
      <c r="H27" s="86"/>
      <c r="J27" s="86"/>
      <c r="R27" s="86">
        <f t="shared" si="0"/>
        <v>0.19160378034968001</v>
      </c>
      <c r="S27" s="80">
        <f t="shared" si="2"/>
        <v>59.014304728285822</v>
      </c>
      <c r="T27" s="80">
        <f t="shared" si="5"/>
        <v>69.01430472828568</v>
      </c>
      <c r="U27" s="80">
        <f t="shared" si="5"/>
        <v>79.01430472828568</v>
      </c>
      <c r="V27" s="80">
        <f t="shared" si="5"/>
        <v>89.01430472828568</v>
      </c>
      <c r="W27" s="75">
        <f t="shared" si="4"/>
        <v>74.014304728285708</v>
      </c>
    </row>
    <row r="28" spans="3:23" ht="16" customHeight="1">
      <c r="C28" s="78"/>
      <c r="D28" s="80"/>
      <c r="E28" s="80"/>
      <c r="F28" s="80"/>
      <c r="G28" s="80"/>
      <c r="H28" s="80"/>
      <c r="I28" s="80"/>
      <c r="J28" s="80"/>
      <c r="R28" s="86">
        <f t="shared" si="0"/>
        <v>0.20344681231606204</v>
      </c>
      <c r="S28" s="80">
        <f t="shared" si="2"/>
        <v>59.233348122000088</v>
      </c>
      <c r="T28" s="80">
        <f t="shared" si="5"/>
        <v>69.233348121999938</v>
      </c>
      <c r="U28" s="80">
        <f t="shared" si="5"/>
        <v>79.233348121999938</v>
      </c>
      <c r="V28" s="80">
        <f t="shared" si="5"/>
        <v>89.233348121999938</v>
      </c>
      <c r="W28" s="75">
        <f t="shared" si="4"/>
        <v>74.233348121999967</v>
      </c>
    </row>
    <row r="29" spans="3:23" ht="16" customHeight="1">
      <c r="C29" s="78"/>
      <c r="D29" s="86"/>
      <c r="F29" s="86"/>
      <c r="H29" s="86"/>
      <c r="J29" s="86"/>
      <c r="R29" s="86">
        <f t="shared" si="0"/>
        <v>0.21280704518460941</v>
      </c>
      <c r="S29" s="80">
        <f t="shared" si="2"/>
        <v>59.452391515714353</v>
      </c>
      <c r="T29" s="80">
        <f t="shared" si="5"/>
        <v>69.452391515714197</v>
      </c>
      <c r="U29" s="80">
        <f t="shared" si="5"/>
        <v>79.452391515714197</v>
      </c>
      <c r="V29" s="80">
        <f t="shared" si="5"/>
        <v>89.452391515714197</v>
      </c>
      <c r="W29" s="75">
        <f t="shared" si="4"/>
        <v>74.45239151571424</v>
      </c>
    </row>
    <row r="30" spans="3:23" ht="16" customHeight="1">
      <c r="C30" s="78"/>
      <c r="D30" s="86"/>
      <c r="F30" s="86"/>
      <c r="H30" s="86"/>
      <c r="J30" s="86"/>
      <c r="R30" s="86">
        <f t="shared" si="0"/>
        <v>0.21928524462669113</v>
      </c>
      <c r="S30" s="80">
        <f t="shared" si="2"/>
        <v>59.671434909428619</v>
      </c>
      <c r="T30" s="80">
        <f t="shared" si="5"/>
        <v>69.671434909428456</v>
      </c>
      <c r="U30" s="80">
        <f t="shared" si="5"/>
        <v>79.671434909428456</v>
      </c>
      <c r="V30" s="80">
        <f t="shared" si="5"/>
        <v>89.671434909428456</v>
      </c>
      <c r="W30" s="75">
        <f t="shared" si="4"/>
        <v>74.671434909428498</v>
      </c>
    </row>
    <row r="31" spans="3:23" ht="21" customHeight="1">
      <c r="C31" s="91" t="s">
        <v>41</v>
      </c>
      <c r="D31" s="119">
        <f ca="1">VAR(B8:E8)*$H$3</f>
        <v>962.86525849939312</v>
      </c>
      <c r="I31" s="86"/>
      <c r="K31" s="91" t="s">
        <v>41</v>
      </c>
      <c r="L31" s="119">
        <f ca="1">VAR(J8:M8)*$H$3</f>
        <v>28.699276497457809</v>
      </c>
      <c r="R31" s="86">
        <f t="shared" si="0"/>
        <v>0.22259792603606671</v>
      </c>
      <c r="S31" s="80">
        <f t="shared" si="2"/>
        <v>59.890478303142885</v>
      </c>
      <c r="T31" s="80">
        <f t="shared" si="5"/>
        <v>69.890478303142714</v>
      </c>
      <c r="U31" s="80">
        <f t="shared" si="5"/>
        <v>79.890478303142714</v>
      </c>
      <c r="V31" s="80">
        <f t="shared" si="5"/>
        <v>89.890478303142714</v>
      </c>
      <c r="W31" s="75">
        <f t="shared" si="4"/>
        <v>74.890478303142757</v>
      </c>
    </row>
    <row r="32" spans="3:23" ht="25" customHeight="1" thickBot="1">
      <c r="C32" s="91" t="s">
        <v>40</v>
      </c>
      <c r="D32" s="92">
        <f>$H$6^2</f>
        <v>16</v>
      </c>
      <c r="E32" s="86"/>
      <c r="F32" s="86"/>
      <c r="G32" s="86"/>
      <c r="H32" s="86"/>
      <c r="I32" s="86"/>
      <c r="K32" s="91" t="s">
        <v>40</v>
      </c>
      <c r="L32" s="92">
        <f>$H$6^2</f>
        <v>16</v>
      </c>
      <c r="R32" s="86">
        <f t="shared" si="0"/>
        <v>0.22259792603606646</v>
      </c>
      <c r="S32" s="80">
        <f t="shared" si="2"/>
        <v>60.109521696857151</v>
      </c>
      <c r="T32" s="80">
        <f t="shared" si="5"/>
        <v>70.109521696856973</v>
      </c>
      <c r="U32" s="80">
        <f t="shared" si="5"/>
        <v>80.109521696856973</v>
      </c>
      <c r="V32" s="80">
        <f t="shared" si="5"/>
        <v>90.109521696856973</v>
      </c>
      <c r="W32" s="75">
        <f t="shared" si="4"/>
        <v>75.109521696857016</v>
      </c>
    </row>
    <row r="33" spans="3:23" ht="22" customHeight="1" thickBot="1">
      <c r="C33" s="100" t="s">
        <v>139</v>
      </c>
      <c r="D33" s="101">
        <f ca="1">D31/D32</f>
        <v>60.17907865621207</v>
      </c>
      <c r="E33" s="86"/>
      <c r="F33" s="86"/>
      <c r="G33" s="86"/>
      <c r="H33" s="86"/>
      <c r="I33" s="86"/>
      <c r="K33" s="100" t="s">
        <v>139</v>
      </c>
      <c r="L33" s="101">
        <f ca="1">L31/L32</f>
        <v>1.7937047810911131</v>
      </c>
      <c r="N33" s="74"/>
      <c r="R33" s="86">
        <f t="shared" si="0"/>
        <v>0.21928524462669033</v>
      </c>
      <c r="S33" s="80">
        <f>S32+$V$4</f>
        <v>60.328565090571416</v>
      </c>
      <c r="T33" s="80">
        <f>T32+$V$4</f>
        <v>70.328565090571232</v>
      </c>
      <c r="U33" s="80">
        <f>U32+$V$4</f>
        <v>80.328565090571232</v>
      </c>
      <c r="V33" s="80">
        <f>V32+$V$4</f>
        <v>90.328565090571232</v>
      </c>
      <c r="W33" s="75">
        <f t="shared" si="4"/>
        <v>75.328565090571274</v>
      </c>
    </row>
    <row r="34" spans="3:23" ht="26" customHeight="1">
      <c r="E34" s="86"/>
      <c r="F34" s="86"/>
      <c r="G34" s="86"/>
      <c r="H34" s="86"/>
      <c r="N34" s="74"/>
      <c r="R34" s="86">
        <f t="shared" si="0"/>
        <v>0.21280704518460811</v>
      </c>
      <c r="S34" s="80">
        <f t="shared" si="2"/>
        <v>60.547608484285682</v>
      </c>
      <c r="T34" s="80">
        <f t="shared" si="5"/>
        <v>70.54760848428549</v>
      </c>
      <c r="U34" s="80">
        <f t="shared" si="5"/>
        <v>80.54760848428549</v>
      </c>
      <c r="V34" s="80">
        <f t="shared" si="5"/>
        <v>90.54760848428549</v>
      </c>
      <c r="W34" s="75">
        <f t="shared" si="4"/>
        <v>75.547608484285547</v>
      </c>
    </row>
    <row r="35" spans="3:23" ht="30" customHeight="1">
      <c r="E35" s="80"/>
      <c r="F35" s="80"/>
      <c r="G35" s="80"/>
      <c r="H35" s="80"/>
      <c r="I35" s="80"/>
      <c r="N35" s="78"/>
      <c r="O35" s="88"/>
      <c r="P35" s="78"/>
      <c r="Q35" s="78"/>
      <c r="R35" s="86">
        <f t="shared" si="0"/>
        <v>0.20344681231606032</v>
      </c>
      <c r="S35" s="80">
        <f t="shared" si="2"/>
        <v>60.766651877999948</v>
      </c>
      <c r="T35" s="80">
        <f t="shared" si="5"/>
        <v>70.766651877999749</v>
      </c>
      <c r="U35" s="80">
        <f t="shared" si="5"/>
        <v>80.766651877999749</v>
      </c>
      <c r="V35" s="80">
        <f t="shared" si="5"/>
        <v>90.766651877999749</v>
      </c>
      <c r="W35" s="75">
        <f t="shared" si="4"/>
        <v>75.766651877999806</v>
      </c>
    </row>
    <row r="36" spans="3:23" ht="17" customHeight="1">
      <c r="C36" s="78"/>
      <c r="D36" s="83"/>
      <c r="E36" s="83"/>
      <c r="F36" s="83"/>
      <c r="G36" s="83"/>
      <c r="H36" s="83"/>
      <c r="I36" s="83"/>
      <c r="J36" s="83"/>
      <c r="N36" s="78"/>
      <c r="O36" s="88"/>
      <c r="P36" s="78"/>
      <c r="Q36" s="78"/>
      <c r="R36" s="86">
        <f t="shared" si="0"/>
        <v>0.19160378034967793</v>
      </c>
      <c r="S36" s="80">
        <f>S35+$V$4</f>
        <v>60.985695271714214</v>
      </c>
      <c r="T36" s="80">
        <f>T35+$V$4</f>
        <v>70.985695271714008</v>
      </c>
      <c r="U36" s="80">
        <f>U35+$V$4</f>
        <v>80.985695271714008</v>
      </c>
      <c r="V36" s="80">
        <f>V35+$V$4</f>
        <v>90.985695271714008</v>
      </c>
      <c r="W36" s="75">
        <f t="shared" si="4"/>
        <v>75.985695271714064</v>
      </c>
    </row>
    <row r="37" spans="3:23" ht="17" customHeight="1">
      <c r="C37" s="78"/>
      <c r="D37" s="83"/>
      <c r="E37" s="83"/>
      <c r="F37" s="83"/>
      <c r="G37" s="83"/>
      <c r="H37" s="83"/>
      <c r="I37" s="83"/>
      <c r="J37" s="83"/>
      <c r="N37" s="74"/>
      <c r="O37" s="76"/>
      <c r="P37" s="74"/>
      <c r="Q37" s="74"/>
      <c r="R37" s="86">
        <f t="shared" si="0"/>
        <v>0.17776471192218107</v>
      </c>
      <c r="S37" s="80">
        <f t="shared" si="2"/>
        <v>61.204738665428479</v>
      </c>
      <c r="T37" s="80">
        <f t="shared" si="5"/>
        <v>71.204738665428266</v>
      </c>
      <c r="U37" s="80">
        <f t="shared" si="5"/>
        <v>81.204738665428266</v>
      </c>
      <c r="V37" s="80">
        <f t="shared" si="5"/>
        <v>91.204738665428266</v>
      </c>
      <c r="W37" s="75">
        <f t="shared" si="4"/>
        <v>76.204738665428323</v>
      </c>
    </row>
    <row r="38" spans="3:23" ht="16" customHeight="1">
      <c r="R38" s="86">
        <f t="shared" si="0"/>
        <v>0.16247080386989252</v>
      </c>
      <c r="S38" s="80">
        <f t="shared" si="2"/>
        <v>61.423782059142745</v>
      </c>
      <c r="T38" s="80">
        <f t="shared" si="5"/>
        <v>71.423782059142525</v>
      </c>
      <c r="U38" s="80">
        <f t="shared" si="5"/>
        <v>81.423782059142525</v>
      </c>
      <c r="V38" s="80">
        <f t="shared" si="5"/>
        <v>91.423782059142525</v>
      </c>
      <c r="W38" s="75">
        <f t="shared" si="4"/>
        <v>76.423782059142582</v>
      </c>
    </row>
    <row r="39" spans="3:23" ht="16" customHeight="1">
      <c r="R39" s="86">
        <f t="shared" ref="R39:R55" si="6">NORMDIST(S39,B$5,$H$8,FALSE)</f>
        <v>0.14628284599749752</v>
      </c>
      <c r="S39" s="80">
        <f t="shared" si="2"/>
        <v>61.642825452857011</v>
      </c>
      <c r="T39" s="80">
        <f t="shared" si="5"/>
        <v>71.642825452856783</v>
      </c>
      <c r="U39" s="80">
        <f t="shared" si="5"/>
        <v>81.642825452856783</v>
      </c>
      <c r="V39" s="80">
        <f t="shared" si="5"/>
        <v>91.642825452856783</v>
      </c>
      <c r="W39" s="75">
        <f t="shared" si="4"/>
        <v>76.64282545285684</v>
      </c>
    </row>
    <row r="40" spans="3:23" ht="16" customHeight="1">
      <c r="R40" s="86">
        <f t="shared" si="6"/>
        <v>0.12974773017883912</v>
      </c>
      <c r="S40" s="80">
        <f t="shared" si="2"/>
        <v>61.861868846571276</v>
      </c>
      <c r="T40" s="80">
        <f t="shared" ref="T40:V55" si="7">T39+$V$4</f>
        <v>71.861868846571042</v>
      </c>
      <c r="U40" s="80">
        <f t="shared" si="7"/>
        <v>81.861868846571042</v>
      </c>
      <c r="V40" s="80">
        <f t="shared" si="7"/>
        <v>91.861868846571042</v>
      </c>
      <c r="W40" s="75">
        <f t="shared" si="4"/>
        <v>76.861868846571099</v>
      </c>
    </row>
    <row r="41" spans="3:23" ht="16" customHeight="1">
      <c r="R41" s="86">
        <f t="shared" si="6"/>
        <v>0.11336903053544428</v>
      </c>
      <c r="S41" s="80">
        <f t="shared" si="2"/>
        <v>62.080912240285542</v>
      </c>
      <c r="T41" s="80">
        <f t="shared" si="7"/>
        <v>72.080912240285301</v>
      </c>
      <c r="U41" s="80">
        <f t="shared" si="7"/>
        <v>82.080912240285301</v>
      </c>
      <c r="V41" s="80">
        <f t="shared" si="7"/>
        <v>92.080912240285301</v>
      </c>
      <c r="W41" s="75">
        <f t="shared" si="4"/>
        <v>77.080912240285357</v>
      </c>
    </row>
    <row r="42" spans="3:23" ht="16" customHeight="1">
      <c r="R42" s="86">
        <f t="shared" si="6"/>
        <v>9.758372511363729E-2</v>
      </c>
      <c r="S42" s="80">
        <f t="shared" si="2"/>
        <v>62.299955633999808</v>
      </c>
      <c r="T42" s="80">
        <f t="shared" si="7"/>
        <v>72.299955633999559</v>
      </c>
      <c r="U42" s="80">
        <f t="shared" si="7"/>
        <v>82.299955633999559</v>
      </c>
      <c r="V42" s="80">
        <f t="shared" si="7"/>
        <v>92.299955633999559</v>
      </c>
      <c r="W42" s="75">
        <f t="shared" si="4"/>
        <v>77.299955633999616</v>
      </c>
    </row>
    <row r="43" spans="3:23" ht="16" customHeight="1">
      <c r="R43" s="86">
        <f t="shared" si="6"/>
        <v>8.2746312389540194E-2</v>
      </c>
      <c r="S43" s="80">
        <f t="shared" si="2"/>
        <v>62.518999027714074</v>
      </c>
      <c r="T43" s="80">
        <f t="shared" si="7"/>
        <v>72.518999027713818</v>
      </c>
      <c r="U43" s="80">
        <f t="shared" si="7"/>
        <v>82.518999027713818</v>
      </c>
      <c r="V43" s="80">
        <f t="shared" si="7"/>
        <v>92.518999027713818</v>
      </c>
      <c r="W43" s="75">
        <f t="shared" si="4"/>
        <v>77.518999027713875</v>
      </c>
    </row>
    <row r="44" spans="3:23" ht="16" customHeight="1">
      <c r="R44" s="86">
        <f t="shared" si="6"/>
        <v>6.9120711543122118E-2</v>
      </c>
      <c r="S44" s="80">
        <f t="shared" si="2"/>
        <v>62.738042421428339</v>
      </c>
      <c r="T44" s="80">
        <f t="shared" si="7"/>
        <v>72.738042421428077</v>
      </c>
      <c r="U44" s="80">
        <f t="shared" si="7"/>
        <v>82.738042421428077</v>
      </c>
      <c r="V44" s="80">
        <f t="shared" si="7"/>
        <v>92.738042421428077</v>
      </c>
      <c r="W44" s="75">
        <f t="shared" si="4"/>
        <v>77.738042421428133</v>
      </c>
    </row>
    <row r="45" spans="3:23" ht="16" customHeight="1">
      <c r="R45" s="86">
        <f t="shared" si="6"/>
        <v>5.6879536397112913E-2</v>
      </c>
      <c r="S45" s="80">
        <f t="shared" si="2"/>
        <v>62.957085815142605</v>
      </c>
      <c r="T45" s="80">
        <f t="shared" si="7"/>
        <v>72.957085815142335</v>
      </c>
      <c r="U45" s="80">
        <f t="shared" si="7"/>
        <v>82.957085815142335</v>
      </c>
      <c r="V45" s="80">
        <f t="shared" si="7"/>
        <v>92.957085815142335</v>
      </c>
      <c r="W45" s="75">
        <f t="shared" si="4"/>
        <v>77.957085815142406</v>
      </c>
    </row>
    <row r="46" spans="3:23" ht="16" customHeight="1">
      <c r="R46" s="86">
        <f t="shared" si="6"/>
        <v>4.6109688862619201E-2</v>
      </c>
      <c r="S46" s="80">
        <f t="shared" si="2"/>
        <v>63.176129208856871</v>
      </c>
      <c r="T46" s="80">
        <f t="shared" si="7"/>
        <v>73.176129208856594</v>
      </c>
      <c r="U46" s="80">
        <f t="shared" si="7"/>
        <v>83.176129208856594</v>
      </c>
      <c r="V46" s="80">
        <f t="shared" si="7"/>
        <v>93.176129208856594</v>
      </c>
      <c r="W46" s="75">
        <f t="shared" si="4"/>
        <v>78.176129208856665</v>
      </c>
    </row>
    <row r="47" spans="3:23" ht="16" customHeight="1">
      <c r="R47" s="86">
        <f t="shared" si="6"/>
        <v>3.6822784935367628E-2</v>
      </c>
      <c r="S47" s="80">
        <f t="shared" si="2"/>
        <v>63.395172602571137</v>
      </c>
      <c r="T47" s="80">
        <f t="shared" si="7"/>
        <v>73.395172602570852</v>
      </c>
      <c r="U47" s="80">
        <f t="shared" si="7"/>
        <v>83.395172602570852</v>
      </c>
      <c r="V47" s="80">
        <f t="shared" si="7"/>
        <v>93.395172602570852</v>
      </c>
      <c r="W47" s="75">
        <f t="shared" si="4"/>
        <v>78.395172602570923</v>
      </c>
    </row>
    <row r="48" spans="3:23" ht="16" customHeight="1">
      <c r="R48" s="86">
        <f t="shared" si="6"/>
        <v>2.8968724073383575E-2</v>
      </c>
      <c r="S48" s="80">
        <f t="shared" si="2"/>
        <v>63.614215996285402</v>
      </c>
      <c r="T48" s="80">
        <f t="shared" si="7"/>
        <v>73.614215996285111</v>
      </c>
      <c r="U48" s="80">
        <f t="shared" si="7"/>
        <v>83.614215996285111</v>
      </c>
      <c r="V48" s="80">
        <f t="shared" si="7"/>
        <v>93.614215996285111</v>
      </c>
      <c r="W48" s="75">
        <f t="shared" si="4"/>
        <v>78.614215996285182</v>
      </c>
    </row>
    <row r="49" spans="18:23" ht="16" customHeight="1">
      <c r="R49" s="86">
        <f t="shared" si="6"/>
        <v>2.2450726478923374E-2</v>
      </c>
      <c r="S49" s="80">
        <f t="shared" si="2"/>
        <v>63.833259389999668</v>
      </c>
      <c r="T49" s="80">
        <f t="shared" si="7"/>
        <v>73.83325938999937</v>
      </c>
      <c r="U49" s="80">
        <f t="shared" si="7"/>
        <v>83.83325938999937</v>
      </c>
      <c r="V49" s="80">
        <f t="shared" si="7"/>
        <v>93.83325938999937</v>
      </c>
      <c r="W49" s="75">
        <f t="shared" si="4"/>
        <v>78.833259389999441</v>
      </c>
    </row>
    <row r="50" spans="18:23" ht="16" customHeight="1">
      <c r="R50" s="86">
        <f t="shared" si="6"/>
        <v>1.7140351605039961E-2</v>
      </c>
      <c r="S50" s="80">
        <f t="shared" si="2"/>
        <v>64.052302783713927</v>
      </c>
      <c r="T50" s="80">
        <f t="shared" si="7"/>
        <v>74.052302783713628</v>
      </c>
      <c r="U50" s="80">
        <f t="shared" si="7"/>
        <v>84.052302783713628</v>
      </c>
      <c r="V50" s="80">
        <f t="shared" si="7"/>
        <v>94.052302783713628</v>
      </c>
      <c r="W50" s="75">
        <f t="shared" si="4"/>
        <v>79.052302783713699</v>
      </c>
    </row>
    <row r="51" spans="18:23" ht="16" customHeight="1">
      <c r="R51" s="86">
        <f t="shared" si="6"/>
        <v>1.2891318846748667E-2</v>
      </c>
      <c r="S51" s="80">
        <f t="shared" si="2"/>
        <v>64.271346177428185</v>
      </c>
      <c r="T51" s="80">
        <f t="shared" si="7"/>
        <v>74.271346177427887</v>
      </c>
      <c r="U51" s="80">
        <f t="shared" si="7"/>
        <v>84.271346177427887</v>
      </c>
      <c r="V51" s="80">
        <f t="shared" si="7"/>
        <v>94.271346177427887</v>
      </c>
      <c r="W51" s="75">
        <f t="shared" si="4"/>
        <v>79.271346177427958</v>
      </c>
    </row>
    <row r="52" spans="18:23" ht="16" customHeight="1">
      <c r="R52" s="86">
        <f t="shared" si="6"/>
        <v>9.5513172331315958E-3</v>
      </c>
      <c r="S52" s="80">
        <f t="shared" si="2"/>
        <v>64.490389571142444</v>
      </c>
      <c r="T52" s="80">
        <f t="shared" si="7"/>
        <v>74.490389571142146</v>
      </c>
      <c r="U52" s="80">
        <f t="shared" si="7"/>
        <v>84.490389571142146</v>
      </c>
      <c r="V52" s="80">
        <f t="shared" si="7"/>
        <v>94.490389571142146</v>
      </c>
      <c r="W52" s="75">
        <f t="shared" si="4"/>
        <v>79.490389571142217</v>
      </c>
    </row>
    <row r="53" spans="18:23" ht="16" customHeight="1">
      <c r="R53" s="86">
        <f t="shared" si="6"/>
        <v>6.9713596012203807E-3</v>
      </c>
      <c r="S53" s="80">
        <f t="shared" si="2"/>
        <v>64.709432964856703</v>
      </c>
      <c r="T53" s="80">
        <f t="shared" si="7"/>
        <v>74.709432964856404</v>
      </c>
      <c r="U53" s="80">
        <f t="shared" si="7"/>
        <v>84.709432964856404</v>
      </c>
      <c r="V53" s="80">
        <f t="shared" si="7"/>
        <v>94.709432964856404</v>
      </c>
      <c r="W53" s="75">
        <f t="shared" si="4"/>
        <v>79.709432964856475</v>
      </c>
    </row>
    <row r="54" spans="18:23" ht="16" customHeight="1">
      <c r="R54" s="86">
        <f t="shared" si="6"/>
        <v>5.0125647648597248E-3</v>
      </c>
      <c r="S54" s="80">
        <f t="shared" si="2"/>
        <v>64.928476358570961</v>
      </c>
      <c r="T54" s="80">
        <f t="shared" si="7"/>
        <v>74.928476358570663</v>
      </c>
      <c r="U54" s="80">
        <f t="shared" si="7"/>
        <v>84.928476358570663</v>
      </c>
      <c r="V54" s="80">
        <f t="shared" si="7"/>
        <v>94.928476358570663</v>
      </c>
      <c r="W54" s="75">
        <f t="shared" si="4"/>
        <v>79.928476358570734</v>
      </c>
    </row>
    <row r="55" spans="18:23" ht="16" customHeight="1">
      <c r="R55" s="86">
        <f t="shared" si="6"/>
        <v>3.5505105262134819E-3</v>
      </c>
      <c r="S55" s="80">
        <f t="shared" si="2"/>
        <v>65.14751975228522</v>
      </c>
      <c r="T55" s="80">
        <f t="shared" si="7"/>
        <v>75.147519752284921</v>
      </c>
      <c r="U55" s="80">
        <f t="shared" si="7"/>
        <v>85.147519752284921</v>
      </c>
      <c r="V55" s="80">
        <f t="shared" si="7"/>
        <v>95.147519752284921</v>
      </c>
      <c r="W55" s="75">
        <f t="shared" si="4"/>
        <v>80.147519752284992</v>
      </c>
    </row>
  </sheetData>
  <mergeCells count="4">
    <mergeCell ref="A1:N1"/>
    <mergeCell ref="S5:V5"/>
    <mergeCell ref="C2:D2"/>
    <mergeCell ref="K2:L2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K39" sqref="K39"/>
    </sheetView>
  </sheetViews>
  <sheetFormatPr baseColWidth="10" defaultRowHeight="19"/>
  <cols>
    <col min="1" max="16384" width="10.69921875" style="118"/>
  </cols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ANOVA</vt:lpstr>
      <vt:lpstr>ANOVA H0 True, False</vt:lpstr>
      <vt:lpstr>Black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2012-04-09T14:53:18Z</dcterms:modified>
</cp:coreProperties>
</file>