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date1904="1" showObjects="placeholders" showInkAnnotation="0" autoCompressPictures="0"/>
  <bookViews>
    <workbookView xWindow="240" yWindow="240" windowWidth="25360" windowHeight="15820" tabRatio="779"/>
  </bookViews>
  <sheets>
    <sheet name="Chapter 12" sheetId="1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15" i="12" l="1"/>
  <c r="E514" i="12"/>
  <c r="D514" i="12"/>
  <c r="C514" i="12"/>
  <c r="E513" i="12"/>
  <c r="D513" i="12"/>
  <c r="D489" i="12"/>
  <c r="D488" i="12"/>
  <c r="D487" i="12"/>
  <c r="D486" i="12"/>
  <c r="D485" i="12"/>
  <c r="D484" i="12"/>
  <c r="D483" i="12"/>
  <c r="D454" i="12"/>
  <c r="D455" i="12"/>
  <c r="D456" i="12"/>
  <c r="E454" i="12"/>
  <c r="E455" i="12"/>
  <c r="E456" i="12"/>
  <c r="F454" i="12"/>
  <c r="F455" i="12"/>
  <c r="F456" i="12"/>
  <c r="D457" i="12"/>
  <c r="D458" i="12"/>
  <c r="D459" i="12"/>
  <c r="E457" i="12"/>
  <c r="E458" i="12"/>
  <c r="E459" i="12"/>
  <c r="F457" i="12"/>
  <c r="F458" i="12"/>
  <c r="F459" i="12"/>
  <c r="C478" i="12"/>
  <c r="D446" i="12"/>
  <c r="E446" i="12"/>
  <c r="F446" i="12"/>
  <c r="G446" i="12"/>
  <c r="D478" i="12"/>
  <c r="E478" i="12"/>
  <c r="D445" i="12"/>
  <c r="E445" i="12"/>
  <c r="F445" i="12"/>
  <c r="G445" i="12"/>
  <c r="G447" i="12"/>
  <c r="C474" i="12"/>
  <c r="D447" i="12"/>
  <c r="E447" i="12"/>
  <c r="F447" i="12"/>
  <c r="C475" i="12"/>
  <c r="G435" i="12"/>
  <c r="G436" i="12"/>
  <c r="G437" i="12"/>
  <c r="G441" i="12"/>
  <c r="G442" i="12"/>
  <c r="G443" i="12"/>
  <c r="C476" i="12"/>
  <c r="C477" i="12"/>
  <c r="E477" i="12"/>
  <c r="E476" i="12"/>
  <c r="E475" i="12"/>
  <c r="D474" i="12"/>
  <c r="F470" i="12"/>
  <c r="E470" i="12"/>
  <c r="D470" i="12"/>
  <c r="F469" i="12"/>
  <c r="E469" i="12"/>
  <c r="D469" i="12"/>
  <c r="G465" i="12"/>
  <c r="F465" i="12"/>
  <c r="E465" i="12"/>
  <c r="D465" i="12"/>
  <c r="G464" i="12"/>
  <c r="F464" i="12"/>
  <c r="E464" i="12"/>
  <c r="D464" i="12"/>
  <c r="G463" i="12"/>
  <c r="F463" i="12"/>
  <c r="E463" i="12"/>
  <c r="D463" i="12"/>
  <c r="F424" i="12"/>
  <c r="F421" i="12"/>
  <c r="F420" i="12"/>
  <c r="F419" i="12"/>
  <c r="E414" i="12"/>
  <c r="D355" i="12"/>
  <c r="E355" i="12"/>
  <c r="F355" i="12"/>
  <c r="D356" i="12"/>
  <c r="E356" i="12"/>
  <c r="F356" i="12"/>
  <c r="D357" i="12"/>
  <c r="E357" i="12"/>
  <c r="F357" i="12"/>
  <c r="C380" i="12"/>
  <c r="D390" i="12"/>
  <c r="D414" i="12"/>
  <c r="G358" i="12"/>
  <c r="F327" i="12"/>
  <c r="C373" i="12"/>
  <c r="C376" i="12"/>
  <c r="D358" i="12"/>
  <c r="E358" i="12"/>
  <c r="F358" i="12"/>
  <c r="F328" i="12"/>
  <c r="C377" i="12"/>
  <c r="G355" i="12"/>
  <c r="G356" i="12"/>
  <c r="G357" i="12"/>
  <c r="F329" i="12"/>
  <c r="C378" i="12"/>
  <c r="C379" i="12"/>
  <c r="D389" i="12"/>
  <c r="C387" i="12"/>
  <c r="C388" i="12"/>
  <c r="C389" i="12"/>
  <c r="E389" i="12"/>
  <c r="E413" i="12"/>
  <c r="F413" i="12"/>
  <c r="C413" i="12"/>
  <c r="G413" i="12"/>
  <c r="H413" i="12"/>
  <c r="D413" i="12"/>
  <c r="D388" i="12"/>
  <c r="E388" i="12"/>
  <c r="E412" i="12"/>
  <c r="F412" i="12"/>
  <c r="C412" i="12"/>
  <c r="G412" i="12"/>
  <c r="H412" i="12"/>
  <c r="D412" i="12"/>
  <c r="D387" i="12"/>
  <c r="E387" i="12"/>
  <c r="E411" i="12"/>
  <c r="F411" i="12"/>
  <c r="C411" i="12"/>
  <c r="G411" i="12"/>
  <c r="H411" i="12"/>
  <c r="D411" i="12"/>
  <c r="D386" i="12"/>
  <c r="D410" i="12"/>
  <c r="C386" i="12"/>
  <c r="C410" i="12"/>
  <c r="E410" i="12"/>
  <c r="C390" i="12"/>
  <c r="E390" i="12"/>
  <c r="F402" i="12"/>
  <c r="F403" i="12"/>
  <c r="F404" i="12"/>
  <c r="C402" i="12"/>
  <c r="C403" i="12"/>
  <c r="C404" i="12"/>
  <c r="F397" i="12"/>
  <c r="F398" i="12"/>
  <c r="F399" i="12"/>
  <c r="C397" i="12"/>
  <c r="C398" i="12"/>
  <c r="C399" i="12"/>
  <c r="D391" i="12"/>
  <c r="C391" i="12"/>
  <c r="F389" i="12"/>
  <c r="G389" i="12"/>
  <c r="H389" i="12"/>
  <c r="F388" i="12"/>
  <c r="G388" i="12"/>
  <c r="H388" i="12"/>
  <c r="F387" i="12"/>
  <c r="G387" i="12"/>
  <c r="H387" i="12"/>
  <c r="E386" i="12"/>
  <c r="C382" i="12"/>
  <c r="C381" i="12"/>
  <c r="F371" i="12"/>
  <c r="E371" i="12"/>
  <c r="D371" i="12"/>
  <c r="F370" i="12"/>
  <c r="E370" i="12"/>
  <c r="D370" i="12"/>
  <c r="D369" i="12"/>
  <c r="E369" i="12"/>
  <c r="F369" i="12"/>
  <c r="G369" i="12"/>
  <c r="D362" i="12"/>
  <c r="E362" i="12"/>
  <c r="F362" i="12"/>
  <c r="D363" i="12"/>
  <c r="E363" i="12"/>
  <c r="F363" i="12"/>
  <c r="D364" i="12"/>
  <c r="E364" i="12"/>
  <c r="F364" i="12"/>
  <c r="G365" i="12"/>
  <c r="F365" i="12"/>
  <c r="E365" i="12"/>
  <c r="D365" i="12"/>
  <c r="G364" i="12"/>
  <c r="G363" i="12"/>
  <c r="G362" i="12"/>
  <c r="D271" i="12"/>
  <c r="D283" i="12"/>
  <c r="E270" i="12"/>
  <c r="E282" i="12"/>
  <c r="E271" i="12"/>
  <c r="E283" i="12"/>
  <c r="F270" i="12"/>
  <c r="F282" i="12"/>
  <c r="F271" i="12"/>
  <c r="F283" i="12"/>
  <c r="D323" i="12"/>
  <c r="C302" i="12"/>
  <c r="C322" i="12"/>
  <c r="C323" i="12"/>
  <c r="D270" i="12"/>
  <c r="D282" i="12"/>
  <c r="D322" i="12"/>
  <c r="E322" i="12"/>
  <c r="F322" i="12"/>
  <c r="G322" i="12"/>
  <c r="C292" i="12"/>
  <c r="D302" i="12"/>
  <c r="E302" i="12"/>
  <c r="F247" i="12"/>
  <c r="F314" i="12"/>
  <c r="F315" i="12"/>
  <c r="F316" i="12"/>
  <c r="F248" i="12"/>
  <c r="C314" i="12"/>
  <c r="C315" i="12"/>
  <c r="C316" i="12"/>
  <c r="F249" i="12"/>
  <c r="F309" i="12"/>
  <c r="F310" i="12"/>
  <c r="F311" i="12"/>
  <c r="C309" i="12"/>
  <c r="C310" i="12"/>
  <c r="C311" i="12"/>
  <c r="G272" i="12"/>
  <c r="C285" i="12"/>
  <c r="C288" i="12"/>
  <c r="D298" i="12"/>
  <c r="D303" i="12"/>
  <c r="C298" i="12"/>
  <c r="C303" i="12"/>
  <c r="D272" i="12"/>
  <c r="E272" i="12"/>
  <c r="F272" i="12"/>
  <c r="C289" i="12"/>
  <c r="G270" i="12"/>
  <c r="G271" i="12"/>
  <c r="C290" i="12"/>
  <c r="C291" i="12"/>
  <c r="D301" i="12"/>
  <c r="C299" i="12"/>
  <c r="C300" i="12"/>
  <c r="C301" i="12"/>
  <c r="E301" i="12"/>
  <c r="F301" i="12"/>
  <c r="G301" i="12"/>
  <c r="H301" i="12"/>
  <c r="D300" i="12"/>
  <c r="E300" i="12"/>
  <c r="F300" i="12"/>
  <c r="G300" i="12"/>
  <c r="H300" i="12"/>
  <c r="D299" i="12"/>
  <c r="E299" i="12"/>
  <c r="F299" i="12"/>
  <c r="G299" i="12"/>
  <c r="H299" i="12"/>
  <c r="E298" i="12"/>
  <c r="C294" i="12"/>
  <c r="C293" i="12"/>
  <c r="G282" i="12"/>
  <c r="D276" i="12"/>
  <c r="D277" i="12"/>
  <c r="D278" i="12"/>
  <c r="E276" i="12"/>
  <c r="E277" i="12"/>
  <c r="E278" i="12"/>
  <c r="F276" i="12"/>
  <c r="F277" i="12"/>
  <c r="F278" i="12"/>
  <c r="G278" i="12"/>
  <c r="G277" i="12"/>
  <c r="G276" i="12"/>
  <c r="E173" i="12"/>
  <c r="E174" i="12"/>
  <c r="E175" i="12"/>
  <c r="F151" i="12"/>
  <c r="F236" i="12"/>
  <c r="C203" i="12"/>
  <c r="F237" i="12"/>
  <c r="F238" i="12"/>
  <c r="F239" i="12"/>
  <c r="C205" i="12"/>
  <c r="F240" i="12"/>
  <c r="F241" i="12"/>
  <c r="F242" i="12"/>
  <c r="F243" i="12"/>
  <c r="F244" i="12"/>
  <c r="C236" i="12"/>
  <c r="C237" i="12"/>
  <c r="C238" i="12"/>
  <c r="D173" i="12"/>
  <c r="D174" i="12"/>
  <c r="C195" i="12"/>
  <c r="D205" i="12"/>
  <c r="C239" i="12"/>
  <c r="C240" i="12"/>
  <c r="C241" i="12"/>
  <c r="C242" i="12"/>
  <c r="C243" i="12"/>
  <c r="C244" i="12"/>
  <c r="D175" i="12"/>
  <c r="F225" i="12"/>
  <c r="F226" i="12"/>
  <c r="F227" i="12"/>
  <c r="F228" i="12"/>
  <c r="F229" i="12"/>
  <c r="F230" i="12"/>
  <c r="F231" i="12"/>
  <c r="F232" i="12"/>
  <c r="F233" i="12"/>
  <c r="C225" i="12"/>
  <c r="C226" i="12"/>
  <c r="C227" i="12"/>
  <c r="C228" i="12"/>
  <c r="C229" i="12"/>
  <c r="C230" i="12"/>
  <c r="C231" i="12"/>
  <c r="C232" i="12"/>
  <c r="C233" i="12"/>
  <c r="E205" i="12"/>
  <c r="F150" i="12"/>
  <c r="F217" i="12"/>
  <c r="F218" i="12"/>
  <c r="F219" i="12"/>
  <c r="C217" i="12"/>
  <c r="C218" i="12"/>
  <c r="C219" i="12"/>
  <c r="F152" i="12"/>
  <c r="F212" i="12"/>
  <c r="F213" i="12"/>
  <c r="F214" i="12"/>
  <c r="C212" i="12"/>
  <c r="C213" i="12"/>
  <c r="C214" i="12"/>
  <c r="F175" i="12"/>
  <c r="C188" i="12"/>
  <c r="C191" i="12"/>
  <c r="D201" i="12"/>
  <c r="D206" i="12"/>
  <c r="C201" i="12"/>
  <c r="C206" i="12"/>
  <c r="C192" i="12"/>
  <c r="F173" i="12"/>
  <c r="F174" i="12"/>
  <c r="C193" i="12"/>
  <c r="C194" i="12"/>
  <c r="D204" i="12"/>
  <c r="C202" i="12"/>
  <c r="C204" i="12"/>
  <c r="E204" i="12"/>
  <c r="F204" i="12"/>
  <c r="G204" i="12"/>
  <c r="H204" i="12"/>
  <c r="D203" i="12"/>
  <c r="E203" i="12"/>
  <c r="F203" i="12"/>
  <c r="G203" i="12"/>
  <c r="H203" i="12"/>
  <c r="D202" i="12"/>
  <c r="E202" i="12"/>
  <c r="F202" i="12"/>
  <c r="G202" i="12"/>
  <c r="H202" i="12"/>
  <c r="E201" i="12"/>
  <c r="C197" i="12"/>
  <c r="C196" i="12"/>
  <c r="E186" i="12"/>
  <c r="D186" i="12"/>
  <c r="D185" i="12"/>
  <c r="E185" i="12"/>
  <c r="F185" i="12"/>
  <c r="D179" i="12"/>
  <c r="E179" i="12"/>
  <c r="D180" i="12"/>
  <c r="E180" i="12"/>
  <c r="F181" i="12"/>
  <c r="E181" i="12"/>
  <c r="D181" i="12"/>
  <c r="F180" i="12"/>
  <c r="F179" i="12"/>
  <c r="D77" i="12"/>
  <c r="E77" i="12"/>
  <c r="F77" i="12"/>
  <c r="G77" i="12"/>
  <c r="F63" i="12"/>
  <c r="C139" i="12"/>
  <c r="F139" i="12"/>
  <c r="C105" i="12"/>
  <c r="F140" i="12"/>
  <c r="F141" i="12"/>
  <c r="F142" i="12"/>
  <c r="F143" i="12"/>
  <c r="F144" i="12"/>
  <c r="F145" i="12"/>
  <c r="F146" i="12"/>
  <c r="F147" i="12"/>
  <c r="C140" i="12"/>
  <c r="C141" i="12"/>
  <c r="D76" i="12"/>
  <c r="E76" i="12"/>
  <c r="F76" i="12"/>
  <c r="C98" i="12"/>
  <c r="D108" i="12"/>
  <c r="C108" i="12"/>
  <c r="E108" i="12"/>
  <c r="C144" i="12"/>
  <c r="C145" i="12"/>
  <c r="C143" i="12"/>
  <c r="C146" i="12"/>
  <c r="C147" i="12"/>
  <c r="C142" i="12"/>
  <c r="G76" i="12"/>
  <c r="C128" i="12"/>
  <c r="F128" i="12"/>
  <c r="F129" i="12"/>
  <c r="F130" i="12"/>
  <c r="F131" i="12"/>
  <c r="F132" i="12"/>
  <c r="F133" i="12"/>
  <c r="F134" i="12"/>
  <c r="F135" i="12"/>
  <c r="F136" i="12"/>
  <c r="C129" i="12"/>
  <c r="C130" i="12"/>
  <c r="C131" i="12"/>
  <c r="C132" i="12"/>
  <c r="C133" i="12"/>
  <c r="C134" i="12"/>
  <c r="C135" i="12"/>
  <c r="C136" i="12"/>
  <c r="F61" i="12"/>
  <c r="F120" i="12"/>
  <c r="F121" i="12"/>
  <c r="F122" i="12"/>
  <c r="F62" i="12"/>
  <c r="C120" i="12"/>
  <c r="C121" i="12"/>
  <c r="C122" i="12"/>
  <c r="F115" i="12"/>
  <c r="F116" i="12"/>
  <c r="F117" i="12"/>
  <c r="C115" i="12"/>
  <c r="C116" i="12"/>
  <c r="C117" i="12"/>
  <c r="G78" i="12"/>
  <c r="C91" i="12"/>
  <c r="C94" i="12"/>
  <c r="D104" i="12"/>
  <c r="D109" i="12"/>
  <c r="C104" i="12"/>
  <c r="C109" i="12"/>
  <c r="D78" i="12"/>
  <c r="E78" i="12"/>
  <c r="F78" i="12"/>
  <c r="C95" i="12"/>
  <c r="C96" i="12"/>
  <c r="C97" i="12"/>
  <c r="D107" i="12"/>
  <c r="C106" i="12"/>
  <c r="C107" i="12"/>
  <c r="E107" i="12"/>
  <c r="F107" i="12"/>
  <c r="G107" i="12"/>
  <c r="H107" i="12"/>
  <c r="D106" i="12"/>
  <c r="E106" i="12"/>
  <c r="F106" i="12"/>
  <c r="G106" i="12"/>
  <c r="H106" i="12"/>
  <c r="D105" i="12"/>
  <c r="E105" i="12"/>
  <c r="F105" i="12"/>
  <c r="G105" i="12"/>
  <c r="H105" i="12"/>
  <c r="E104" i="12"/>
  <c r="C100" i="12"/>
  <c r="C99" i="12"/>
  <c r="F89" i="12"/>
  <c r="E89" i="12"/>
  <c r="D89" i="12"/>
  <c r="D88" i="12"/>
  <c r="E88" i="12"/>
  <c r="F88" i="12"/>
  <c r="G88" i="12"/>
  <c r="D82" i="12"/>
  <c r="E82" i="12"/>
  <c r="F82" i="12"/>
  <c r="D83" i="12"/>
  <c r="E83" i="12"/>
  <c r="F83" i="12"/>
  <c r="G84" i="12"/>
  <c r="F84" i="12"/>
  <c r="E84" i="12"/>
  <c r="D84" i="12"/>
  <c r="G83" i="12"/>
  <c r="G82" i="12"/>
  <c r="D44" i="12"/>
  <c r="C44" i="12"/>
  <c r="E44" i="12"/>
  <c r="F11" i="12"/>
  <c r="F56" i="12"/>
  <c r="F57" i="12"/>
  <c r="F58" i="12"/>
  <c r="F12" i="12"/>
  <c r="C56" i="12"/>
  <c r="C57" i="12"/>
  <c r="C58" i="12"/>
  <c r="F13" i="12"/>
  <c r="F51" i="12"/>
  <c r="F52" i="12"/>
  <c r="F53" i="12"/>
  <c r="C51" i="12"/>
  <c r="C52" i="12"/>
  <c r="C53" i="12"/>
  <c r="D24" i="12"/>
  <c r="E24" i="12"/>
  <c r="D25" i="12"/>
  <c r="E25" i="12"/>
  <c r="F26" i="12"/>
  <c r="C28" i="12"/>
  <c r="C31" i="12"/>
  <c r="D40" i="12"/>
  <c r="D45" i="12"/>
  <c r="C40" i="12"/>
  <c r="C45" i="12"/>
  <c r="D26" i="12"/>
  <c r="E26" i="12"/>
  <c r="C32" i="12"/>
  <c r="F24" i="12"/>
  <c r="F25" i="12"/>
  <c r="C33" i="12"/>
  <c r="C34" i="12"/>
  <c r="D43" i="12"/>
  <c r="C41" i="12"/>
  <c r="C42" i="12"/>
  <c r="C43" i="12"/>
  <c r="E43" i="12"/>
  <c r="F43" i="12"/>
  <c r="G43" i="12"/>
  <c r="H43" i="12"/>
  <c r="D42" i="12"/>
  <c r="E42" i="12"/>
  <c r="F42" i="12"/>
  <c r="G42" i="12"/>
  <c r="H42" i="12"/>
  <c r="D41" i="12"/>
  <c r="E41" i="12"/>
  <c r="F41" i="12"/>
  <c r="G41" i="12"/>
  <c r="H41" i="12"/>
  <c r="E40" i="12"/>
  <c r="F40" i="12"/>
  <c r="G40" i="12"/>
  <c r="H40" i="12"/>
  <c r="C35" i="12"/>
  <c r="C36" i="12"/>
  <c r="F20" i="12"/>
  <c r="E20" i="12"/>
  <c r="D20" i="12"/>
  <c r="F19" i="12"/>
  <c r="F18" i="12"/>
</calcChain>
</file>

<file path=xl/sharedStrings.xml><?xml version="1.0" encoding="utf-8"?>
<sst xmlns="http://schemas.openxmlformats.org/spreadsheetml/2006/main" count="664" uniqueCount="430">
  <si>
    <r>
      <t>Row T</t>
    </r>
    <r>
      <rPr>
        <vertAlign val="subscript"/>
        <sz val="10"/>
        <color indexed="9"/>
        <rFont val="Verdana"/>
      </rPr>
      <t>Rk</t>
    </r>
    <r>
      <rPr>
        <sz val="10"/>
        <color indexed="9"/>
        <rFont val="Verdana"/>
      </rPr>
      <t>'s</t>
    </r>
    <phoneticPr fontId="6" type="noConversion"/>
  </si>
  <si>
    <t>Light Condition</t>
    <phoneticPr fontId="6" type="noConversion"/>
  </si>
  <si>
    <r>
      <t>Row n</t>
    </r>
    <r>
      <rPr>
        <vertAlign val="subscript"/>
        <sz val="10"/>
        <color indexed="9"/>
        <rFont val="Verdana"/>
      </rPr>
      <t>Rk</t>
    </r>
    <r>
      <rPr>
        <sz val="10"/>
        <color indexed="9"/>
        <rFont val="Verdana"/>
      </rPr>
      <t>'s</t>
    </r>
    <phoneticPr fontId="6" type="noConversion"/>
  </si>
  <si>
    <t>No Light</t>
    <phoneticPr fontId="6" type="noConversion"/>
  </si>
  <si>
    <t>Medium Light</t>
    <phoneticPr fontId="6" type="noConversion"/>
  </si>
  <si>
    <t>Bright Light</t>
    <phoneticPr fontId="6" type="noConversion"/>
  </si>
  <si>
    <r>
      <t>Row T</t>
    </r>
    <r>
      <rPr>
        <vertAlign val="superscript"/>
        <sz val="10"/>
        <color indexed="9"/>
        <rFont val="Verdana"/>
      </rPr>
      <t>2</t>
    </r>
    <r>
      <rPr>
        <vertAlign val="subscript"/>
        <sz val="10"/>
        <color indexed="9"/>
        <rFont val="Verdana"/>
      </rPr>
      <t>Rk</t>
    </r>
    <r>
      <rPr>
        <sz val="10"/>
        <color indexed="9"/>
        <rFont val="Verdana"/>
      </rPr>
      <t>/n</t>
    </r>
    <r>
      <rPr>
        <vertAlign val="subscript"/>
        <sz val="10"/>
        <color indexed="9"/>
        <rFont val="Verdana"/>
      </rPr>
      <t>Rk</t>
    </r>
    <r>
      <rPr>
        <sz val="10"/>
        <color indexed="9"/>
        <rFont val="Verdana"/>
      </rPr>
      <t>'s</t>
    </r>
    <phoneticPr fontId="6" type="noConversion"/>
  </si>
  <si>
    <t>Plant</t>
    <phoneticPr fontId="6" type="noConversion"/>
  </si>
  <si>
    <t>Ralph</t>
    <phoneticPr fontId="6" type="noConversion"/>
  </si>
  <si>
    <t>Irving</t>
    <phoneticPr fontId="6" type="noConversion"/>
  </si>
  <si>
    <r>
      <t>Column T</t>
    </r>
    <r>
      <rPr>
        <vertAlign val="subscript"/>
        <sz val="10"/>
        <color indexed="9"/>
        <rFont val="Verdana"/>
      </rPr>
      <t>Cj</t>
    </r>
    <r>
      <rPr>
        <sz val="10"/>
        <color indexed="9"/>
        <rFont val="Verdana"/>
      </rPr>
      <t>'s</t>
    </r>
    <phoneticPr fontId="6" type="noConversion"/>
  </si>
  <si>
    <t xml:space="preserve"> = T</t>
    <phoneticPr fontId="6" type="noConversion"/>
  </si>
  <si>
    <r>
      <t>Column n</t>
    </r>
    <r>
      <rPr>
        <vertAlign val="subscript"/>
        <sz val="10"/>
        <color indexed="9"/>
        <rFont val="Verdana"/>
      </rPr>
      <t>Cj</t>
    </r>
    <r>
      <rPr>
        <sz val="10"/>
        <color indexed="9"/>
        <rFont val="Verdana"/>
      </rPr>
      <t>'s</t>
    </r>
    <phoneticPr fontId="6" type="noConversion"/>
  </si>
  <si>
    <t xml:space="preserve"> = N</t>
    <phoneticPr fontId="6" type="noConversion"/>
  </si>
  <si>
    <r>
      <t>Column T</t>
    </r>
    <r>
      <rPr>
        <vertAlign val="superscript"/>
        <sz val="10"/>
        <color indexed="9"/>
        <rFont val="Verdana"/>
      </rPr>
      <t>2</t>
    </r>
    <r>
      <rPr>
        <vertAlign val="subscript"/>
        <sz val="10"/>
        <color indexed="9"/>
        <rFont val="Verdana"/>
      </rPr>
      <t>Cj</t>
    </r>
    <r>
      <rPr>
        <sz val="10"/>
        <color indexed="9"/>
        <rFont val="Verdana"/>
      </rPr>
      <t>/n</t>
    </r>
    <r>
      <rPr>
        <vertAlign val="subscript"/>
        <sz val="10"/>
        <color indexed="9"/>
        <rFont val="Verdana"/>
      </rPr>
      <t>Cj</t>
    </r>
    <r>
      <rPr>
        <sz val="10"/>
        <color indexed="9"/>
        <rFont val="Verdana"/>
      </rPr>
      <t>'s</t>
    </r>
    <phoneticPr fontId="6" type="noConversion"/>
  </si>
  <si>
    <r>
      <t xml:space="preserve"> = T</t>
    </r>
    <r>
      <rPr>
        <vertAlign val="superscript"/>
        <sz val="10"/>
        <color indexed="9"/>
        <rFont val="Verdana"/>
      </rPr>
      <t>2</t>
    </r>
    <r>
      <rPr>
        <sz val="10"/>
        <color indexed="9"/>
        <rFont val="Verdana"/>
      </rPr>
      <t>/N</t>
    </r>
    <phoneticPr fontId="6" type="noConversion"/>
  </si>
  <si>
    <r>
      <t>Cell T</t>
    </r>
    <r>
      <rPr>
        <vertAlign val="subscript"/>
        <sz val="10"/>
        <color indexed="9"/>
        <rFont val="Verdana"/>
      </rPr>
      <t>jk</t>
    </r>
    <r>
      <rPr>
        <sz val="10"/>
        <color indexed="9"/>
        <rFont val="Verdana"/>
      </rPr>
      <t>'s</t>
    </r>
    <phoneticPr fontId="6" type="noConversion"/>
  </si>
  <si>
    <r>
      <t>Cell n</t>
    </r>
    <r>
      <rPr>
        <vertAlign val="subscript"/>
        <sz val="10"/>
        <color indexed="9"/>
        <rFont val="Verdana"/>
      </rPr>
      <t>jk</t>
    </r>
    <r>
      <rPr>
        <sz val="10"/>
        <color indexed="9"/>
        <rFont val="Verdana"/>
      </rPr>
      <t>'s</t>
    </r>
    <phoneticPr fontId="6" type="noConversion"/>
  </si>
  <si>
    <r>
      <t>Cell T</t>
    </r>
    <r>
      <rPr>
        <vertAlign val="superscript"/>
        <sz val="10"/>
        <color indexed="9"/>
        <rFont val="Verdana"/>
      </rPr>
      <t>2</t>
    </r>
    <r>
      <rPr>
        <vertAlign val="subscript"/>
        <sz val="10"/>
        <color indexed="9"/>
        <rFont val="Verdana"/>
      </rPr>
      <t>jk</t>
    </r>
    <r>
      <rPr>
        <sz val="10"/>
        <color indexed="9"/>
        <rFont val="Verdana"/>
      </rPr>
      <t>/n</t>
    </r>
    <r>
      <rPr>
        <vertAlign val="subscript"/>
        <sz val="10"/>
        <color indexed="9"/>
        <rFont val="Verdana"/>
      </rPr>
      <t>jk</t>
    </r>
    <r>
      <rPr>
        <sz val="10"/>
        <color indexed="9"/>
        <rFont val="Verdana"/>
      </rPr>
      <t>'s</t>
    </r>
    <phoneticPr fontId="6" type="noConversion"/>
  </si>
  <si>
    <t>Light Condition</t>
    <phoneticPr fontId="6" type="noConversion"/>
  </si>
  <si>
    <t>Cell information</t>
    <phoneticPr fontId="6" type="noConversion"/>
  </si>
  <si>
    <t>No Light</t>
    <phoneticPr fontId="6" type="noConversion"/>
  </si>
  <si>
    <t>Medium Light</t>
    <phoneticPr fontId="6" type="noConversion"/>
  </si>
  <si>
    <t>Bright Light</t>
    <phoneticPr fontId="6" type="noConversion"/>
  </si>
  <si>
    <r>
      <t>x</t>
    </r>
    <r>
      <rPr>
        <vertAlign val="subscript"/>
        <sz val="11"/>
        <color indexed="9"/>
        <rFont val="Verdana"/>
      </rPr>
      <t>ijk</t>
    </r>
    <r>
      <rPr>
        <sz val="11"/>
        <color indexed="9"/>
        <rFont val="Verdana"/>
      </rPr>
      <t>'s</t>
    </r>
    <phoneticPr fontId="6" type="noConversion"/>
  </si>
  <si>
    <t>Adverb</t>
    <phoneticPr fontId="6" type="noConversion"/>
  </si>
  <si>
    <t>Somewhat</t>
    <phoneticPr fontId="6" type="noConversion"/>
  </si>
  <si>
    <t>Very</t>
    <phoneticPr fontId="6" type="noConversion"/>
  </si>
  <si>
    <t>Extremely</t>
    <phoneticPr fontId="6" type="noConversion"/>
  </si>
  <si>
    <t>Rating Adjective</t>
    <phoneticPr fontId="6" type="noConversion"/>
  </si>
  <si>
    <t>Very</t>
    <phoneticPr fontId="6" type="noConversion"/>
  </si>
  <si>
    <t>Extremely</t>
    <phoneticPr fontId="6" type="noConversion"/>
  </si>
  <si>
    <r>
      <t>T</t>
    </r>
    <r>
      <rPr>
        <vertAlign val="subscript"/>
        <sz val="10"/>
        <color indexed="9"/>
        <rFont val="Verdana"/>
      </rPr>
      <t>Cj</t>
    </r>
    <phoneticPr fontId="6" type="noConversion"/>
  </si>
  <si>
    <t>=T</t>
    <phoneticPr fontId="6" type="noConversion"/>
  </si>
  <si>
    <r>
      <t>est</t>
    </r>
    <r>
      <rPr>
        <vertAlign val="subscript"/>
        <sz val="10"/>
        <color indexed="9"/>
        <rFont val="Verdana"/>
      </rPr>
      <t>jk</t>
    </r>
    <r>
      <rPr>
        <sz val="10"/>
        <color indexed="9"/>
        <rFont val="Symbol"/>
      </rPr>
      <t>s</t>
    </r>
    <r>
      <rPr>
        <vertAlign val="superscript"/>
        <sz val="10"/>
        <color indexed="9"/>
        <rFont val="Verdana"/>
      </rPr>
      <t>2</t>
    </r>
    <r>
      <rPr>
        <sz val="10"/>
        <color indexed="9"/>
        <rFont val="Verdana"/>
      </rPr>
      <t>'s</t>
    </r>
    <phoneticPr fontId="6" type="noConversion"/>
  </si>
  <si>
    <t>Very</t>
    <phoneticPr fontId="6" type="noConversion"/>
  </si>
  <si>
    <t>Extremely</t>
    <phoneticPr fontId="6" type="noConversion"/>
  </si>
  <si>
    <r>
      <t>T</t>
    </r>
    <r>
      <rPr>
        <vertAlign val="superscript"/>
        <sz val="10"/>
        <color indexed="9"/>
        <rFont val="Verdana"/>
      </rPr>
      <t>2</t>
    </r>
    <r>
      <rPr>
        <sz val="10"/>
        <color indexed="9"/>
        <rFont val="Verdana"/>
      </rPr>
      <t>/N =</t>
    </r>
    <phoneticPr fontId="6" type="noConversion"/>
  </si>
  <si>
    <t>SUMS OF SQUARES</t>
    <phoneticPr fontId="6" type="noConversion"/>
  </si>
  <si>
    <t>SSB =</t>
    <phoneticPr fontId="6" type="noConversion"/>
  </si>
  <si>
    <t>SSC =</t>
    <phoneticPr fontId="6" type="noConversion"/>
  </si>
  <si>
    <t>Rows</t>
    <phoneticPr fontId="6" type="noConversion"/>
  </si>
  <si>
    <r>
      <t>s</t>
    </r>
    <r>
      <rPr>
        <vertAlign val="subscript"/>
        <sz val="10"/>
        <color indexed="9"/>
        <rFont val="Verdana"/>
      </rPr>
      <t>jk</t>
    </r>
    <r>
      <rPr>
        <sz val="10"/>
        <color indexed="9"/>
        <rFont val="Verdana"/>
      </rPr>
      <t xml:space="preserve"> = </t>
    </r>
    <phoneticPr fontId="6" type="noConversion"/>
  </si>
  <si>
    <r>
      <t>m</t>
    </r>
    <r>
      <rPr>
        <vertAlign val="subscript"/>
        <sz val="11"/>
        <color indexed="9"/>
        <rFont val="Verdana"/>
      </rPr>
      <t>jk</t>
    </r>
    <r>
      <rPr>
        <sz val="11"/>
        <color indexed="9"/>
        <rFont val="Verdana"/>
      </rPr>
      <t>'s</t>
    </r>
    <phoneticPr fontId="6" type="noConversion"/>
  </si>
  <si>
    <t>Motorcycle Size (engine cc)</t>
    <phoneticPr fontId="6" type="noConversion"/>
  </si>
  <si>
    <t>125 cc</t>
    <phoneticPr fontId="6" type="noConversion"/>
  </si>
  <si>
    <t>500 cc</t>
    <phoneticPr fontId="6" type="noConversion"/>
  </si>
  <si>
    <t>1000 cc</t>
    <phoneticPr fontId="6" type="noConversion"/>
  </si>
  <si>
    <t>Braking System</t>
    <phoneticPr fontId="6" type="noConversion"/>
  </si>
  <si>
    <t>New</t>
    <phoneticPr fontId="6" type="noConversion"/>
  </si>
  <si>
    <t>Old</t>
    <phoneticPr fontId="6" type="noConversion"/>
  </si>
  <si>
    <t>Motorcycle Size (engine cc)</t>
    <phoneticPr fontId="6" type="noConversion"/>
  </si>
  <si>
    <t>125 cc</t>
    <phoneticPr fontId="6" type="noConversion"/>
  </si>
  <si>
    <t>500 cc</t>
    <phoneticPr fontId="6" type="noConversion"/>
  </si>
  <si>
    <t>1000 cc</t>
    <phoneticPr fontId="6" type="noConversion"/>
  </si>
  <si>
    <r>
      <t>T</t>
    </r>
    <r>
      <rPr>
        <vertAlign val="subscript"/>
        <sz val="10"/>
        <color indexed="9"/>
        <rFont val="Verdana"/>
      </rPr>
      <t>Rk</t>
    </r>
    <phoneticPr fontId="6" type="noConversion"/>
  </si>
  <si>
    <t>Braking System</t>
    <phoneticPr fontId="6" type="noConversion"/>
  </si>
  <si>
    <t>New</t>
    <phoneticPr fontId="6" type="noConversion"/>
  </si>
  <si>
    <t>Old</t>
    <phoneticPr fontId="6" type="noConversion"/>
  </si>
  <si>
    <r>
      <t>T</t>
    </r>
    <r>
      <rPr>
        <vertAlign val="subscript"/>
        <sz val="10"/>
        <color indexed="9"/>
        <rFont val="Verdana"/>
      </rPr>
      <t>Cj</t>
    </r>
    <phoneticPr fontId="6" type="noConversion"/>
  </si>
  <si>
    <t>=T</t>
    <phoneticPr fontId="6" type="noConversion"/>
  </si>
  <si>
    <t>Motorcycle Size (engine cc)</t>
    <phoneticPr fontId="6" type="noConversion"/>
  </si>
  <si>
    <r>
      <t>M</t>
    </r>
    <r>
      <rPr>
        <vertAlign val="subscript"/>
        <sz val="11"/>
        <color indexed="9"/>
        <rFont val="Verdana"/>
      </rPr>
      <t>jk</t>
    </r>
    <r>
      <rPr>
        <sz val="11"/>
        <color indexed="9"/>
        <rFont val="Verdana"/>
      </rPr>
      <t>'s</t>
    </r>
    <phoneticPr fontId="6" type="noConversion"/>
  </si>
  <si>
    <t>125 cc</t>
    <phoneticPr fontId="6" type="noConversion"/>
  </si>
  <si>
    <t>500 cc</t>
    <phoneticPr fontId="6" type="noConversion"/>
  </si>
  <si>
    <t>1000 cc</t>
    <phoneticPr fontId="6" type="noConversion"/>
  </si>
  <si>
    <t>Speaker's age</t>
    <phoneticPr fontId="6" type="noConversion"/>
  </si>
  <si>
    <t>20's</t>
    <phoneticPr fontId="6" type="noConversion"/>
  </si>
  <si>
    <t>30's</t>
    <phoneticPr fontId="6" type="noConversion"/>
  </si>
  <si>
    <t>40's</t>
    <phoneticPr fontId="6" type="noConversion"/>
  </si>
  <si>
    <t>Grubby</t>
    <phoneticPr fontId="6" type="noConversion"/>
  </si>
  <si>
    <t>Gender</t>
    <phoneticPr fontId="6" type="noConversion"/>
  </si>
  <si>
    <t>Nice</t>
    <phoneticPr fontId="6" type="noConversion"/>
  </si>
  <si>
    <t>Efficient</t>
    <phoneticPr fontId="6" type="noConversion"/>
  </si>
  <si>
    <t>Ralph</t>
    <phoneticPr fontId="6" type="noConversion"/>
  </si>
  <si>
    <t>Irving</t>
    <phoneticPr fontId="6" type="noConversion"/>
  </si>
  <si>
    <t>Plant</t>
    <phoneticPr fontId="6" type="noConversion"/>
  </si>
  <si>
    <t>Ralph</t>
    <phoneticPr fontId="6" type="noConversion"/>
  </si>
  <si>
    <t>ANOVA table</t>
    <phoneticPr fontId="6" type="noConversion"/>
  </si>
  <si>
    <t>SS</t>
    <phoneticPr fontId="6" type="noConversion"/>
  </si>
  <si>
    <t>df</t>
    <phoneticPr fontId="6" type="noConversion"/>
  </si>
  <si>
    <t>MS</t>
    <phoneticPr fontId="6" type="noConversion"/>
  </si>
  <si>
    <t>Between</t>
    <phoneticPr fontId="6" type="noConversion"/>
  </si>
  <si>
    <t>Col</t>
    <phoneticPr fontId="6" type="noConversion"/>
  </si>
  <si>
    <t>Row</t>
    <phoneticPr fontId="6" type="noConversion"/>
  </si>
  <si>
    <t>Interaction</t>
    <phoneticPr fontId="6" type="noConversion"/>
  </si>
  <si>
    <t>Within</t>
    <phoneticPr fontId="6" type="noConversion"/>
  </si>
  <si>
    <r>
      <t>SSW</t>
    </r>
    <r>
      <rPr>
        <vertAlign val="subscript"/>
        <sz val="10"/>
        <color indexed="9"/>
        <rFont val="Verdana"/>
      </rPr>
      <t>C2</t>
    </r>
    <r>
      <rPr>
        <sz val="10"/>
        <color indexed="9"/>
        <rFont val="Verdana"/>
      </rPr>
      <t>:</t>
    </r>
    <phoneticPr fontId="6" type="noConversion"/>
  </si>
  <si>
    <r>
      <t>dfw</t>
    </r>
    <r>
      <rPr>
        <vertAlign val="subscript"/>
        <sz val="10"/>
        <color indexed="9"/>
        <rFont val="Verdana"/>
      </rPr>
      <t>C2</t>
    </r>
    <r>
      <rPr>
        <sz val="10"/>
        <color indexed="9"/>
        <rFont val="Verdana"/>
      </rPr>
      <t>:</t>
    </r>
    <phoneticPr fontId="6" type="noConversion"/>
  </si>
  <si>
    <r>
      <t>MSW</t>
    </r>
    <r>
      <rPr>
        <vertAlign val="subscript"/>
        <sz val="10"/>
        <color indexed="9"/>
        <rFont val="Verdana"/>
      </rPr>
      <t>C2</t>
    </r>
    <r>
      <rPr>
        <sz val="10"/>
        <color indexed="9"/>
        <rFont val="Verdana"/>
      </rPr>
      <t>:</t>
    </r>
    <phoneticPr fontId="6" type="noConversion"/>
  </si>
  <si>
    <t>Around M, the grand mean</t>
    <phoneticPr fontId="6" type="noConversion"/>
  </si>
  <si>
    <t>criterion t:</t>
    <phoneticPr fontId="6" type="noConversion"/>
  </si>
  <si>
    <t>CI magnitude:</t>
    <phoneticPr fontId="6" type="noConversion"/>
  </si>
  <si>
    <t>Problem 10</t>
    <phoneticPr fontId="6" type="noConversion"/>
  </si>
  <si>
    <t>IV1</t>
    <phoneticPr fontId="6" type="noConversion"/>
  </si>
  <si>
    <t>IV2</t>
    <phoneticPr fontId="6" type="noConversion"/>
  </si>
  <si>
    <t>a</t>
    <phoneticPr fontId="6" type="noConversion"/>
  </si>
  <si>
    <t>b</t>
    <phoneticPr fontId="6" type="noConversion"/>
  </si>
  <si>
    <t>c</t>
    <phoneticPr fontId="6" type="noConversion"/>
  </si>
  <si>
    <t>d</t>
    <phoneticPr fontId="6" type="noConversion"/>
  </si>
  <si>
    <t>e</t>
    <phoneticPr fontId="6" type="noConversion"/>
  </si>
  <si>
    <t>f</t>
    <phoneticPr fontId="6" type="noConversion"/>
  </si>
  <si>
    <t>g</t>
    <phoneticPr fontId="6" type="noConversion"/>
  </si>
  <si>
    <t>Problem 11</t>
    <phoneticPr fontId="6" type="noConversion"/>
  </si>
  <si>
    <t>ORIGINAL</t>
    <phoneticPr fontId="6" type="noConversion"/>
  </si>
  <si>
    <t>F1 level</t>
    <phoneticPr fontId="6" type="noConversion"/>
  </si>
  <si>
    <t>F2 L1</t>
    <phoneticPr fontId="6" type="noConversion"/>
  </si>
  <si>
    <t>F2 L2</t>
    <phoneticPr fontId="6" type="noConversion"/>
  </si>
  <si>
    <t>F2 L3</t>
    <phoneticPr fontId="6" type="noConversion"/>
  </si>
  <si>
    <t>NEW</t>
    <phoneticPr fontId="6" type="noConversion"/>
  </si>
  <si>
    <t>F2 level</t>
    <phoneticPr fontId="6" type="noConversion"/>
  </si>
  <si>
    <t>F1 L1</t>
    <phoneticPr fontId="6" type="noConversion"/>
  </si>
  <si>
    <t>F1 L2</t>
    <phoneticPr fontId="6" type="noConversion"/>
  </si>
  <si>
    <t>F1 L3</t>
    <phoneticPr fontId="6" type="noConversion"/>
  </si>
  <si>
    <r>
      <t xml:space="preserve">EXTRA: Perform an ANOVA for each of the two columns Do this in two ways. First assume homogeneity of variance (HOV) throughout all four cells. Second assume HOV within each column but not between columns (that is, assume that </t>
    </r>
    <r>
      <rPr>
        <sz val="10"/>
        <color indexed="9"/>
        <rFont val="Symbol"/>
      </rPr>
      <t>s</t>
    </r>
    <r>
      <rPr>
        <vertAlign val="superscript"/>
        <sz val="10"/>
        <color indexed="9"/>
        <rFont val="Symbol"/>
      </rPr>
      <t>2</t>
    </r>
    <r>
      <rPr>
        <vertAlign val="subscript"/>
        <sz val="10"/>
        <color indexed="9"/>
        <rFont val="Verdana"/>
      </rPr>
      <t>C1</t>
    </r>
    <r>
      <rPr>
        <sz val="10"/>
        <color indexed="9"/>
        <rFont val="Verdana"/>
      </rPr>
      <t xml:space="preserve"> is the same for the two cells in Column 1 and that </t>
    </r>
    <r>
      <rPr>
        <sz val="10"/>
        <color indexed="9"/>
        <rFont val="Symbol"/>
      </rPr>
      <t>s</t>
    </r>
    <r>
      <rPr>
        <vertAlign val="superscript"/>
        <sz val="10"/>
        <color indexed="9"/>
        <rFont val="Symbol"/>
      </rPr>
      <t>2</t>
    </r>
    <r>
      <rPr>
        <vertAlign val="subscript"/>
        <sz val="10"/>
        <color indexed="9"/>
        <rFont val="Verdana"/>
      </rPr>
      <t>C2</t>
    </r>
    <r>
      <rPr>
        <sz val="10"/>
        <color indexed="9"/>
        <rFont val="Verdana"/>
      </rPr>
      <t xml:space="preserve"> is the same for the two cells in Column 2, but you cannot assume that </t>
    </r>
    <r>
      <rPr>
        <sz val="10"/>
        <color indexed="9"/>
        <rFont val="Symbol"/>
      </rPr>
      <t>s</t>
    </r>
    <r>
      <rPr>
        <vertAlign val="superscript"/>
        <sz val="10"/>
        <color indexed="9"/>
        <rFont val="Symbol"/>
      </rPr>
      <t>2</t>
    </r>
    <r>
      <rPr>
        <vertAlign val="subscript"/>
        <sz val="10"/>
        <color indexed="9"/>
        <rFont val="Verdana"/>
      </rPr>
      <t>C1</t>
    </r>
    <r>
      <rPr>
        <sz val="10"/>
        <color indexed="9"/>
        <rFont val="Verdana"/>
      </rPr>
      <t xml:space="preserve"> is the same as </t>
    </r>
    <r>
      <rPr>
        <sz val="10"/>
        <color indexed="9"/>
        <rFont val="Symbol"/>
      </rPr>
      <t>s</t>
    </r>
    <r>
      <rPr>
        <vertAlign val="superscript"/>
        <sz val="10"/>
        <color indexed="9"/>
        <rFont val="Symbol"/>
      </rPr>
      <t>2</t>
    </r>
    <r>
      <rPr>
        <vertAlign val="subscript"/>
        <sz val="10"/>
        <color indexed="9"/>
        <rFont val="Verdana"/>
      </rPr>
      <t>C2</t>
    </r>
    <r>
      <rPr>
        <sz val="10"/>
        <color indexed="9"/>
        <rFont val="Verdana"/>
      </rPr>
      <t>).</t>
    </r>
    <phoneticPr fontId="6" type="noConversion"/>
  </si>
  <si>
    <t>Simple effects for columns (Assume HOV throughout)</t>
    <phoneticPr fontId="6" type="noConversion"/>
  </si>
  <si>
    <t>Simple effects for columns (Assume HOV only within each column)</t>
    <phoneticPr fontId="6" type="noConversion"/>
  </si>
  <si>
    <t>Column 1</t>
    <phoneticPr fontId="6" type="noConversion"/>
  </si>
  <si>
    <r>
      <t>SSB</t>
    </r>
    <r>
      <rPr>
        <vertAlign val="subscript"/>
        <sz val="10"/>
        <color indexed="9"/>
        <rFont val="Verdana"/>
      </rPr>
      <t>C1</t>
    </r>
    <r>
      <rPr>
        <sz val="10"/>
        <color indexed="9"/>
        <rFont val="Verdana"/>
      </rPr>
      <t>:</t>
    </r>
    <phoneticPr fontId="6" type="noConversion"/>
  </si>
  <si>
    <r>
      <t>dfB</t>
    </r>
    <r>
      <rPr>
        <vertAlign val="subscript"/>
        <sz val="10"/>
        <color indexed="9"/>
        <rFont val="Verdana"/>
      </rPr>
      <t>C1</t>
    </r>
    <r>
      <rPr>
        <sz val="10"/>
        <color indexed="9"/>
        <rFont val="Verdana"/>
      </rPr>
      <t>:</t>
    </r>
    <phoneticPr fontId="6" type="noConversion"/>
  </si>
  <si>
    <r>
      <t>MSB</t>
    </r>
    <r>
      <rPr>
        <vertAlign val="subscript"/>
        <sz val="10"/>
        <color indexed="9"/>
        <rFont val="Verdana"/>
      </rPr>
      <t>C1</t>
    </r>
    <r>
      <rPr>
        <sz val="10"/>
        <color indexed="9"/>
        <rFont val="Verdana"/>
      </rPr>
      <t>:</t>
    </r>
    <phoneticPr fontId="6" type="noConversion"/>
  </si>
  <si>
    <r>
      <t>SSW</t>
    </r>
    <r>
      <rPr>
        <vertAlign val="subscript"/>
        <sz val="10"/>
        <color indexed="9"/>
        <rFont val="Verdana"/>
      </rPr>
      <t>C1</t>
    </r>
    <r>
      <rPr>
        <sz val="10"/>
        <color indexed="9"/>
        <rFont val="Verdana"/>
      </rPr>
      <t>:</t>
    </r>
    <phoneticPr fontId="6" type="noConversion"/>
  </si>
  <si>
    <r>
      <t xml:space="preserve">EXTRA: Repeat your ANOVA assuming that the population variance, </t>
    </r>
    <r>
      <rPr>
        <sz val="10"/>
        <color indexed="9"/>
        <rFont val="Symbol"/>
      </rPr>
      <t>s</t>
    </r>
    <r>
      <rPr>
        <vertAlign val="superscript"/>
        <sz val="10"/>
        <color indexed="9"/>
        <rFont val="Symbol"/>
      </rPr>
      <t>2</t>
    </r>
    <r>
      <rPr>
        <sz val="10"/>
        <color indexed="9"/>
        <rFont val="Verdana"/>
      </rPr>
      <t xml:space="preserve"> is known to be </t>
    </r>
    <phoneticPr fontId="6" type="noConversion"/>
  </si>
  <si>
    <t>Within (∞ df)</t>
    <phoneticPr fontId="6" type="noConversion"/>
  </si>
  <si>
    <t>N/A</t>
    <phoneticPr fontId="6" type="noConversion"/>
  </si>
  <si>
    <t>Problem 9</t>
    <phoneticPr fontId="6" type="noConversion"/>
  </si>
  <si>
    <t>Planned</t>
    <phoneticPr fontId="6" type="noConversion"/>
  </si>
  <si>
    <r>
      <t>dfW</t>
    </r>
    <r>
      <rPr>
        <vertAlign val="subscript"/>
        <sz val="10"/>
        <color indexed="9"/>
        <rFont val="Verdana"/>
      </rPr>
      <t>R2</t>
    </r>
    <r>
      <rPr>
        <sz val="10"/>
        <color indexed="9"/>
        <rFont val="Verdana"/>
      </rPr>
      <t>:</t>
    </r>
    <phoneticPr fontId="6" type="noConversion"/>
  </si>
  <si>
    <t>MSW:</t>
    <phoneticPr fontId="6" type="noConversion"/>
  </si>
  <si>
    <r>
      <t>MSW</t>
    </r>
    <r>
      <rPr>
        <vertAlign val="subscript"/>
        <sz val="10"/>
        <color indexed="9"/>
        <rFont val="Verdana"/>
      </rPr>
      <t>R2</t>
    </r>
    <r>
      <rPr>
        <sz val="10"/>
        <color indexed="9"/>
        <rFont val="Verdana"/>
      </rPr>
      <t>:</t>
    </r>
    <phoneticPr fontId="6" type="noConversion"/>
  </si>
  <si>
    <t>Obtained F:</t>
    <phoneticPr fontId="6" type="noConversion"/>
  </si>
  <si>
    <t>Criterion F:</t>
    <phoneticPr fontId="6" type="noConversion"/>
  </si>
  <si>
    <t>Decision:</t>
    <phoneticPr fontId="6" type="noConversion"/>
  </si>
  <si>
    <t>Problem 3</t>
    <phoneticPr fontId="6" type="noConversion"/>
  </si>
  <si>
    <t>n =</t>
    <phoneticPr fontId="6" type="noConversion"/>
  </si>
  <si>
    <t>N =</t>
    <phoneticPr fontId="6" type="noConversion"/>
  </si>
  <si>
    <t>Actual</t>
    <phoneticPr fontId="6" type="noConversion"/>
  </si>
  <si>
    <r>
      <t>n</t>
    </r>
    <r>
      <rPr>
        <vertAlign val="subscript"/>
        <sz val="10"/>
        <color indexed="9"/>
        <rFont val="Verdana"/>
      </rPr>
      <t>jk</t>
    </r>
    <r>
      <rPr>
        <sz val="10"/>
        <color indexed="9"/>
        <rFont val="Verdana"/>
      </rPr>
      <t xml:space="preserve"> =</t>
    </r>
    <phoneticPr fontId="6" type="noConversion"/>
  </si>
  <si>
    <t>variable</t>
    <phoneticPr fontId="6" type="noConversion"/>
  </si>
  <si>
    <r>
      <t>n</t>
    </r>
    <r>
      <rPr>
        <vertAlign val="subscript"/>
        <sz val="10"/>
        <color indexed="9"/>
        <rFont val="Verdana"/>
      </rPr>
      <t>Cj</t>
    </r>
    <r>
      <rPr>
        <sz val="10"/>
        <color indexed="9"/>
        <rFont val="Verdana"/>
      </rPr>
      <t xml:space="preserve"> =</t>
    </r>
    <phoneticPr fontId="6" type="noConversion"/>
  </si>
  <si>
    <r>
      <t>n</t>
    </r>
    <r>
      <rPr>
        <vertAlign val="subscript"/>
        <sz val="10"/>
        <color indexed="9"/>
        <rFont val="Verdana"/>
      </rPr>
      <t>Rk</t>
    </r>
    <r>
      <rPr>
        <sz val="10"/>
        <color indexed="9"/>
        <rFont val="Verdana"/>
      </rPr>
      <t xml:space="preserve"> =</t>
    </r>
    <phoneticPr fontId="6" type="noConversion"/>
  </si>
  <si>
    <t>Drug Condition</t>
    <phoneticPr fontId="6" type="noConversion"/>
  </si>
  <si>
    <t>Drug</t>
    <phoneticPr fontId="6" type="noConversion"/>
  </si>
  <si>
    <t>Placebo</t>
    <phoneticPr fontId="6" type="noConversion"/>
  </si>
  <si>
    <t>Gender</t>
    <phoneticPr fontId="6" type="noConversion"/>
  </si>
  <si>
    <t>Male</t>
    <phoneticPr fontId="6" type="noConversion"/>
  </si>
  <si>
    <t>Female</t>
    <phoneticPr fontId="6" type="noConversion"/>
  </si>
  <si>
    <t>Interaction</t>
    <phoneticPr fontId="6" type="noConversion"/>
  </si>
  <si>
    <r>
      <t>dfB</t>
    </r>
    <r>
      <rPr>
        <vertAlign val="subscript"/>
        <sz val="10"/>
        <color indexed="9"/>
        <rFont val="Verdana"/>
      </rPr>
      <t>C2</t>
    </r>
    <r>
      <rPr>
        <sz val="10"/>
        <color indexed="9"/>
        <rFont val="Verdana"/>
      </rPr>
      <t>:</t>
    </r>
    <phoneticPr fontId="6" type="noConversion"/>
  </si>
  <si>
    <r>
      <t>MSB</t>
    </r>
    <r>
      <rPr>
        <vertAlign val="subscript"/>
        <sz val="10"/>
        <color indexed="9"/>
        <rFont val="Verdana"/>
      </rPr>
      <t>C2</t>
    </r>
    <r>
      <rPr>
        <sz val="10"/>
        <color indexed="9"/>
        <rFont val="Verdana"/>
      </rPr>
      <t>:</t>
    </r>
    <phoneticPr fontId="6" type="noConversion"/>
  </si>
  <si>
    <r>
      <t>est</t>
    </r>
    <r>
      <rPr>
        <vertAlign val="subscript"/>
        <sz val="10"/>
        <color indexed="9"/>
        <rFont val="Verdana"/>
      </rPr>
      <t>jk</t>
    </r>
    <r>
      <rPr>
        <sz val="10"/>
        <color indexed="9"/>
        <rFont val="Symbol"/>
      </rPr>
      <t>s</t>
    </r>
    <r>
      <rPr>
        <vertAlign val="superscript"/>
        <sz val="10"/>
        <color indexed="9"/>
        <rFont val="Verdana"/>
      </rPr>
      <t>2</t>
    </r>
    <phoneticPr fontId="6" type="noConversion"/>
  </si>
  <si>
    <t>Obtained F</t>
    <phoneticPr fontId="6" type="noConversion"/>
  </si>
  <si>
    <t>Criterion F</t>
    <phoneticPr fontId="6" type="noConversion"/>
  </si>
  <si>
    <r>
      <t>Cell</t>
    </r>
    <r>
      <rPr>
        <vertAlign val="subscript"/>
        <sz val="10"/>
        <color indexed="9"/>
        <rFont val="Verdana"/>
      </rPr>
      <t>11</t>
    </r>
    <phoneticPr fontId="6" type="noConversion"/>
  </si>
  <si>
    <t>Other Cells</t>
    <phoneticPr fontId="6" type="noConversion"/>
  </si>
  <si>
    <t>Problem 7</t>
    <phoneticPr fontId="6" type="noConversion"/>
  </si>
  <si>
    <r>
      <t>n</t>
    </r>
    <r>
      <rPr>
        <vertAlign val="subscript"/>
        <sz val="10"/>
        <color indexed="9"/>
        <rFont val="Verdana"/>
      </rPr>
      <t>C</t>
    </r>
    <r>
      <rPr>
        <sz val="10"/>
        <color indexed="9"/>
        <rFont val="Verdana"/>
      </rPr>
      <t xml:space="preserve"> =</t>
    </r>
    <phoneticPr fontId="6" type="noConversion"/>
  </si>
  <si>
    <t>K =</t>
    <phoneticPr fontId="6" type="noConversion"/>
  </si>
  <si>
    <r>
      <t>n</t>
    </r>
    <r>
      <rPr>
        <vertAlign val="subscript"/>
        <sz val="10"/>
        <color indexed="9"/>
        <rFont val="Verdana"/>
      </rPr>
      <t>R</t>
    </r>
    <r>
      <rPr>
        <sz val="10"/>
        <color indexed="9"/>
        <rFont val="Verdana"/>
      </rPr>
      <t xml:space="preserve"> =</t>
    </r>
    <phoneticPr fontId="6" type="noConversion"/>
  </si>
  <si>
    <r>
      <t>s</t>
    </r>
    <r>
      <rPr>
        <vertAlign val="subscript"/>
        <sz val="10"/>
        <color indexed="9"/>
        <rFont val="Verdana"/>
      </rPr>
      <t>jk</t>
    </r>
    <r>
      <rPr>
        <sz val="10"/>
        <color indexed="9"/>
        <rFont val="Verdana"/>
      </rPr>
      <t xml:space="preserve"> = </t>
    </r>
    <phoneticPr fontId="6" type="noConversion"/>
  </si>
  <si>
    <t>Nice</t>
    <phoneticPr fontId="6" type="noConversion"/>
  </si>
  <si>
    <t>Efficient</t>
    <phoneticPr fontId="6" type="noConversion"/>
  </si>
  <si>
    <t>Nasty</t>
    <phoneticPr fontId="6" type="noConversion"/>
  </si>
  <si>
    <r>
      <t>m</t>
    </r>
    <r>
      <rPr>
        <vertAlign val="subscript"/>
        <sz val="11"/>
        <color indexed="9"/>
        <rFont val="Verdana"/>
      </rPr>
      <t>jk</t>
    </r>
    <r>
      <rPr>
        <sz val="11"/>
        <color indexed="9"/>
        <rFont val="Verdana"/>
      </rPr>
      <t>'s</t>
    </r>
    <phoneticPr fontId="6" type="noConversion"/>
  </si>
  <si>
    <t>SSR =</t>
    <phoneticPr fontId="6" type="noConversion"/>
  </si>
  <si>
    <t>SSI =</t>
    <phoneticPr fontId="6" type="noConversion"/>
  </si>
  <si>
    <t>SSW =</t>
    <phoneticPr fontId="6" type="noConversion"/>
  </si>
  <si>
    <t>SST =</t>
    <phoneticPr fontId="6" type="noConversion"/>
  </si>
  <si>
    <t>= SSB+SSW</t>
    <phoneticPr fontId="6" type="noConversion"/>
  </si>
  <si>
    <t>by cosidering original data</t>
    <phoneticPr fontId="6" type="noConversion"/>
  </si>
  <si>
    <t>ANOVA</t>
    <phoneticPr fontId="6" type="noConversion"/>
  </si>
  <si>
    <t>Problem 6</t>
    <phoneticPr fontId="6" type="noConversion"/>
  </si>
  <si>
    <t>n =</t>
    <phoneticPr fontId="6" type="noConversion"/>
  </si>
  <si>
    <t>N =</t>
    <phoneticPr fontId="6" type="noConversion"/>
  </si>
  <si>
    <t>J =</t>
    <phoneticPr fontId="6" type="noConversion"/>
  </si>
  <si>
    <r>
      <t>n</t>
    </r>
    <r>
      <rPr>
        <vertAlign val="subscript"/>
        <sz val="10"/>
        <color indexed="9"/>
        <rFont val="Verdana"/>
      </rPr>
      <t>C</t>
    </r>
    <r>
      <rPr>
        <sz val="10"/>
        <color indexed="9"/>
        <rFont val="Verdana"/>
      </rPr>
      <t xml:space="preserve"> =</t>
    </r>
    <phoneticPr fontId="6" type="noConversion"/>
  </si>
  <si>
    <t>K =</t>
    <phoneticPr fontId="6" type="noConversion"/>
  </si>
  <si>
    <r>
      <t>n</t>
    </r>
    <r>
      <rPr>
        <vertAlign val="subscript"/>
        <sz val="10"/>
        <color indexed="9"/>
        <rFont val="Verdana"/>
      </rPr>
      <t>R</t>
    </r>
    <r>
      <rPr>
        <sz val="10"/>
        <color indexed="9"/>
        <rFont val="Verdana"/>
      </rPr>
      <t xml:space="preserve"> =</t>
    </r>
    <phoneticPr fontId="6" type="noConversion"/>
  </si>
  <si>
    <t>Between</t>
    <phoneticPr fontId="6" type="noConversion"/>
  </si>
  <si>
    <t>Columns</t>
    <phoneticPr fontId="6" type="noConversion"/>
  </si>
  <si>
    <t>Rows</t>
    <phoneticPr fontId="6" type="noConversion"/>
  </si>
  <si>
    <t>Interaction</t>
    <phoneticPr fontId="6" type="noConversion"/>
  </si>
  <si>
    <t>Within</t>
    <phoneticPr fontId="6" type="noConversion"/>
  </si>
  <si>
    <r>
      <t xml:space="preserve">EXTRA: Perform an ANOVA for each of the two rows. Do this in two ways. First assume homogeneity of variance (HOV) throughout all six cells. Second assume HOV within each row, but not between rows (that is, assume that </t>
    </r>
    <r>
      <rPr>
        <sz val="10"/>
        <color indexed="9"/>
        <rFont val="Symbol"/>
      </rPr>
      <t>s</t>
    </r>
    <r>
      <rPr>
        <vertAlign val="superscript"/>
        <sz val="10"/>
        <color indexed="9"/>
        <rFont val="Symbol"/>
      </rPr>
      <t>2</t>
    </r>
    <r>
      <rPr>
        <vertAlign val="subscript"/>
        <sz val="10"/>
        <color indexed="9"/>
        <rFont val="Verdana"/>
      </rPr>
      <t>R1</t>
    </r>
    <r>
      <rPr>
        <sz val="10"/>
        <color indexed="9"/>
        <rFont val="Verdana"/>
      </rPr>
      <t xml:space="preserve"> is the same for the three cells in Row 1 and that </t>
    </r>
    <r>
      <rPr>
        <sz val="10"/>
        <color indexed="9"/>
        <rFont val="Symbol"/>
      </rPr>
      <t>s</t>
    </r>
    <r>
      <rPr>
        <vertAlign val="superscript"/>
        <sz val="10"/>
        <color indexed="9"/>
        <rFont val="Symbol"/>
      </rPr>
      <t>2</t>
    </r>
    <r>
      <rPr>
        <vertAlign val="subscript"/>
        <sz val="10"/>
        <color indexed="9"/>
        <rFont val="Verdana"/>
      </rPr>
      <t>R2</t>
    </r>
    <r>
      <rPr>
        <sz val="10"/>
        <color indexed="9"/>
        <rFont val="Verdana"/>
      </rPr>
      <t xml:space="preserve"> is the same for the three cells in Row 2, but you cannot assume that </t>
    </r>
    <r>
      <rPr>
        <sz val="10"/>
        <color indexed="9"/>
        <rFont val="Symbol"/>
      </rPr>
      <t>s</t>
    </r>
    <r>
      <rPr>
        <vertAlign val="superscript"/>
        <sz val="10"/>
        <color indexed="9"/>
        <rFont val="Symbol"/>
      </rPr>
      <t>2</t>
    </r>
    <r>
      <rPr>
        <vertAlign val="subscript"/>
        <sz val="10"/>
        <color indexed="9"/>
        <rFont val="Verdana"/>
      </rPr>
      <t>R1</t>
    </r>
    <r>
      <rPr>
        <sz val="10"/>
        <color indexed="9"/>
        <rFont val="Verdana"/>
      </rPr>
      <t xml:space="preserve"> is the same as </t>
    </r>
    <r>
      <rPr>
        <sz val="10"/>
        <color indexed="9"/>
        <rFont val="Symbol"/>
      </rPr>
      <t>s</t>
    </r>
    <r>
      <rPr>
        <vertAlign val="superscript"/>
        <sz val="10"/>
        <color indexed="9"/>
        <rFont val="Symbol"/>
      </rPr>
      <t>2</t>
    </r>
    <r>
      <rPr>
        <vertAlign val="subscript"/>
        <sz val="10"/>
        <color indexed="9"/>
        <rFont val="Verdana"/>
      </rPr>
      <t>R2</t>
    </r>
    <r>
      <rPr>
        <sz val="10"/>
        <color indexed="9"/>
        <rFont val="Verdana"/>
      </rPr>
      <t>).</t>
    </r>
    <phoneticPr fontId="6" type="noConversion"/>
  </si>
  <si>
    <t>Simple effects for rows (Assume HOV throughout)</t>
    <phoneticPr fontId="6" type="noConversion"/>
  </si>
  <si>
    <t>Simple effects for rows (Assume HOV only within each row)</t>
    <phoneticPr fontId="6" type="noConversion"/>
  </si>
  <si>
    <t>Row 1</t>
    <phoneticPr fontId="6" type="noConversion"/>
  </si>
  <si>
    <r>
      <t>M</t>
    </r>
    <r>
      <rPr>
        <vertAlign val="subscript"/>
        <sz val="10"/>
        <color indexed="9"/>
        <rFont val="Verdana"/>
      </rPr>
      <t>Rk</t>
    </r>
    <phoneticPr fontId="6" type="noConversion"/>
  </si>
  <si>
    <t>Braking System</t>
    <phoneticPr fontId="6" type="noConversion"/>
  </si>
  <si>
    <t>New</t>
    <phoneticPr fontId="6" type="noConversion"/>
  </si>
  <si>
    <t>Old</t>
    <phoneticPr fontId="6" type="noConversion"/>
  </si>
  <si>
    <r>
      <t>M</t>
    </r>
    <r>
      <rPr>
        <vertAlign val="subscript"/>
        <sz val="10"/>
        <color indexed="9"/>
        <rFont val="Verdana"/>
      </rPr>
      <t>Cj</t>
    </r>
    <phoneticPr fontId="6" type="noConversion"/>
  </si>
  <si>
    <t>=M</t>
    <phoneticPr fontId="6" type="noConversion"/>
  </si>
  <si>
    <t>dfw:</t>
    <phoneticPr fontId="6" type="noConversion"/>
  </si>
  <si>
    <r>
      <t>dfW</t>
    </r>
    <r>
      <rPr>
        <vertAlign val="subscript"/>
        <sz val="10"/>
        <color indexed="9"/>
        <rFont val="Verdana"/>
      </rPr>
      <t>R1</t>
    </r>
    <r>
      <rPr>
        <sz val="10"/>
        <color indexed="9"/>
        <rFont val="Verdana"/>
      </rPr>
      <t>:</t>
    </r>
    <phoneticPr fontId="6" type="noConversion"/>
  </si>
  <si>
    <t>MSW:</t>
    <phoneticPr fontId="6" type="noConversion"/>
  </si>
  <si>
    <r>
      <t>MSW</t>
    </r>
    <r>
      <rPr>
        <vertAlign val="subscript"/>
        <sz val="10"/>
        <color indexed="9"/>
        <rFont val="Verdana"/>
      </rPr>
      <t>R1</t>
    </r>
    <r>
      <rPr>
        <sz val="10"/>
        <color indexed="9"/>
        <rFont val="Verdana"/>
      </rPr>
      <t>:</t>
    </r>
    <phoneticPr fontId="6" type="noConversion"/>
  </si>
  <si>
    <t>Obtained F:</t>
    <phoneticPr fontId="6" type="noConversion"/>
  </si>
  <si>
    <t>Criterion F:</t>
    <phoneticPr fontId="6" type="noConversion"/>
  </si>
  <si>
    <t>Decision:</t>
    <phoneticPr fontId="6" type="noConversion"/>
  </si>
  <si>
    <t>Row 2</t>
    <phoneticPr fontId="6" type="noConversion"/>
  </si>
  <si>
    <r>
      <t>SSB</t>
    </r>
    <r>
      <rPr>
        <vertAlign val="subscript"/>
        <sz val="10"/>
        <color indexed="9"/>
        <rFont val="Verdana"/>
      </rPr>
      <t>R2</t>
    </r>
    <r>
      <rPr>
        <sz val="10"/>
        <color indexed="9"/>
        <rFont val="Verdana"/>
      </rPr>
      <t>:</t>
    </r>
    <phoneticPr fontId="6" type="noConversion"/>
  </si>
  <si>
    <r>
      <t>M</t>
    </r>
    <r>
      <rPr>
        <vertAlign val="subscript"/>
        <sz val="11"/>
        <color indexed="9"/>
        <rFont val="Verdana"/>
      </rPr>
      <t>jk</t>
    </r>
    <r>
      <rPr>
        <sz val="11"/>
        <color indexed="9"/>
        <rFont val="Verdana"/>
      </rPr>
      <t>'s</t>
    </r>
    <phoneticPr fontId="6" type="noConversion"/>
  </si>
  <si>
    <r>
      <t>M</t>
    </r>
    <r>
      <rPr>
        <vertAlign val="subscript"/>
        <sz val="10"/>
        <color indexed="9"/>
        <rFont val="Verdana"/>
      </rPr>
      <t>Rk</t>
    </r>
    <phoneticPr fontId="6" type="noConversion"/>
  </si>
  <si>
    <t>Plant</t>
    <phoneticPr fontId="6" type="noConversion"/>
  </si>
  <si>
    <r>
      <t>M</t>
    </r>
    <r>
      <rPr>
        <vertAlign val="subscript"/>
        <sz val="10"/>
        <color indexed="9"/>
        <rFont val="Verdana"/>
      </rPr>
      <t>Cj</t>
    </r>
    <phoneticPr fontId="6" type="noConversion"/>
  </si>
  <si>
    <t>=M</t>
    <phoneticPr fontId="6" type="noConversion"/>
  </si>
  <si>
    <r>
      <t>est</t>
    </r>
    <r>
      <rPr>
        <vertAlign val="subscript"/>
        <sz val="10"/>
        <color indexed="9"/>
        <rFont val="Verdana"/>
      </rPr>
      <t>jk</t>
    </r>
    <r>
      <rPr>
        <sz val="10"/>
        <color indexed="9"/>
        <rFont val="Symbol"/>
      </rPr>
      <t>s</t>
    </r>
    <r>
      <rPr>
        <vertAlign val="superscript"/>
        <sz val="10"/>
        <color indexed="9"/>
        <rFont val="Verdana"/>
      </rPr>
      <t>2</t>
    </r>
    <r>
      <rPr>
        <sz val="10"/>
        <color indexed="9"/>
        <rFont val="Verdana"/>
      </rPr>
      <t>'s</t>
    </r>
    <phoneticPr fontId="6" type="noConversion"/>
  </si>
  <si>
    <t>Motorcycle Size (engine cc)</t>
    <phoneticPr fontId="6" type="noConversion"/>
  </si>
  <si>
    <t>125 cc</t>
    <phoneticPr fontId="6" type="noConversion"/>
  </si>
  <si>
    <t>500 cc</t>
    <phoneticPr fontId="6" type="noConversion"/>
  </si>
  <si>
    <t>1000 cc</t>
    <phoneticPr fontId="6" type="noConversion"/>
  </si>
  <si>
    <r>
      <t>= mean est</t>
    </r>
    <r>
      <rPr>
        <vertAlign val="subscript"/>
        <sz val="10"/>
        <color indexed="9"/>
        <rFont val="Verdana"/>
      </rPr>
      <t>jk</t>
    </r>
    <r>
      <rPr>
        <sz val="10"/>
        <color indexed="9"/>
        <rFont val="Symbol"/>
      </rPr>
      <t>s</t>
    </r>
    <r>
      <rPr>
        <vertAlign val="superscript"/>
        <sz val="10"/>
        <color indexed="9"/>
        <rFont val="Verdana"/>
      </rPr>
      <t>2</t>
    </r>
    <r>
      <rPr>
        <sz val="10"/>
        <color indexed="9"/>
        <rFont val="Verdana"/>
      </rPr>
      <t xml:space="preserve"> AKA "MSW"</t>
    </r>
    <phoneticPr fontId="6" type="noConversion"/>
  </si>
  <si>
    <t>CI magnitude:</t>
    <phoneticPr fontId="6" type="noConversion"/>
  </si>
  <si>
    <r>
      <t>Around M</t>
    </r>
    <r>
      <rPr>
        <vertAlign val="subscript"/>
        <sz val="10"/>
        <color indexed="9"/>
        <rFont val="Verdana"/>
      </rPr>
      <t>Cj</t>
    </r>
    <r>
      <rPr>
        <sz val="10"/>
        <color indexed="9"/>
        <rFont val="Verdana"/>
      </rPr>
      <t>, each column mean</t>
    </r>
    <phoneticPr fontId="6" type="noConversion"/>
  </si>
  <si>
    <t>SUMS OF SQUARES</t>
    <phoneticPr fontId="6" type="noConversion"/>
  </si>
  <si>
    <t>SSI =</t>
    <phoneticPr fontId="6" type="noConversion"/>
  </si>
  <si>
    <t>by cosidering original data</t>
    <phoneticPr fontId="6" type="noConversion"/>
  </si>
  <si>
    <t>Total</t>
    <phoneticPr fontId="6" type="noConversion"/>
  </si>
  <si>
    <t>CONFIDENCE INTERVALS</t>
    <phoneticPr fontId="6" type="noConversion"/>
  </si>
  <si>
    <t>Percent confidence:</t>
    <phoneticPr fontId="6" type="noConversion"/>
  </si>
  <si>
    <r>
      <t>Around M</t>
    </r>
    <r>
      <rPr>
        <vertAlign val="subscript"/>
        <sz val="10"/>
        <color indexed="9"/>
        <rFont val="Verdana"/>
      </rPr>
      <t>ij</t>
    </r>
    <r>
      <rPr>
        <sz val="10"/>
        <color indexed="9"/>
        <rFont val="Verdana"/>
      </rPr>
      <t>, each cell mean</t>
    </r>
    <phoneticPr fontId="6" type="noConversion"/>
  </si>
  <si>
    <r>
      <t>Around M</t>
    </r>
    <r>
      <rPr>
        <vertAlign val="subscript"/>
        <sz val="10"/>
        <color indexed="9"/>
        <rFont val="Verdana"/>
      </rPr>
      <t>Rk</t>
    </r>
    <r>
      <rPr>
        <sz val="10"/>
        <color indexed="9"/>
        <rFont val="Verdana"/>
      </rPr>
      <t>, each row mean</t>
    </r>
    <phoneticPr fontId="6" type="noConversion"/>
  </si>
  <si>
    <t>relevant SE:</t>
    <phoneticPr fontId="6" type="noConversion"/>
  </si>
  <si>
    <t>criterion t:</t>
    <phoneticPr fontId="6" type="noConversion"/>
  </si>
  <si>
    <t>by cosidering original data</t>
    <phoneticPr fontId="6" type="noConversion"/>
  </si>
  <si>
    <t>ANOVA</t>
    <phoneticPr fontId="6" type="noConversion"/>
  </si>
  <si>
    <r>
      <t>a</t>
    </r>
    <r>
      <rPr>
        <sz val="10"/>
        <color indexed="9"/>
        <rFont val="Verdana"/>
      </rPr>
      <t xml:space="preserve"> = </t>
    </r>
    <phoneticPr fontId="6" type="noConversion"/>
  </si>
  <si>
    <t>Source</t>
    <phoneticPr fontId="6" type="noConversion"/>
  </si>
  <si>
    <t>df</t>
    <phoneticPr fontId="6" type="noConversion"/>
  </si>
  <si>
    <t>SS</t>
    <phoneticPr fontId="6" type="noConversion"/>
  </si>
  <si>
    <t>MS</t>
    <phoneticPr fontId="6" type="noConversion"/>
  </si>
  <si>
    <t>Obt F</t>
    <phoneticPr fontId="6" type="noConversion"/>
  </si>
  <si>
    <t>criterion t:</t>
    <phoneticPr fontId="6" type="noConversion"/>
  </si>
  <si>
    <t>CI magnitude:</t>
    <phoneticPr fontId="6" type="noConversion"/>
  </si>
  <si>
    <t>CI magnitude:</t>
    <phoneticPr fontId="6" type="noConversion"/>
  </si>
  <si>
    <r>
      <t>Around M</t>
    </r>
    <r>
      <rPr>
        <vertAlign val="subscript"/>
        <sz val="10"/>
        <color indexed="9"/>
        <rFont val="Verdana"/>
      </rPr>
      <t>Cj</t>
    </r>
    <r>
      <rPr>
        <sz val="10"/>
        <color indexed="9"/>
        <rFont val="Verdana"/>
      </rPr>
      <t>, each column mean</t>
    </r>
    <phoneticPr fontId="6" type="noConversion"/>
  </si>
  <si>
    <t>Around M, the grand mean</t>
    <phoneticPr fontId="6" type="noConversion"/>
  </si>
  <si>
    <t>relevant SE:</t>
    <phoneticPr fontId="6" type="noConversion"/>
  </si>
  <si>
    <t>relevant SE:</t>
    <phoneticPr fontId="6" type="noConversion"/>
  </si>
  <si>
    <t>criterion t:</t>
    <phoneticPr fontId="6" type="noConversion"/>
  </si>
  <si>
    <t>CI magnitude:</t>
    <phoneticPr fontId="6" type="noConversion"/>
  </si>
  <si>
    <t>Obt F</t>
    <phoneticPr fontId="6" type="noConversion"/>
  </si>
  <si>
    <t>Decision</t>
    <phoneticPr fontId="6" type="noConversion"/>
  </si>
  <si>
    <t>Between</t>
    <phoneticPr fontId="6" type="noConversion"/>
  </si>
  <si>
    <t>Columns</t>
    <phoneticPr fontId="6" type="noConversion"/>
  </si>
  <si>
    <t>Rows</t>
    <phoneticPr fontId="6" type="noConversion"/>
  </si>
  <si>
    <t>Interaction</t>
    <phoneticPr fontId="6" type="noConversion"/>
  </si>
  <si>
    <t>Within</t>
    <phoneticPr fontId="6" type="noConversion"/>
  </si>
  <si>
    <t>Total</t>
    <phoneticPr fontId="6" type="noConversion"/>
  </si>
  <si>
    <t>CONFIDENCE INTERVALS</t>
    <phoneticPr fontId="6" type="noConversion"/>
  </si>
  <si>
    <t>Percent confidence:</t>
    <phoneticPr fontId="6" type="noConversion"/>
  </si>
  <si>
    <r>
      <t>Around M</t>
    </r>
    <r>
      <rPr>
        <vertAlign val="subscript"/>
        <sz val="10"/>
        <color indexed="9"/>
        <rFont val="Verdana"/>
      </rPr>
      <t>ij</t>
    </r>
    <r>
      <rPr>
        <sz val="10"/>
        <color indexed="9"/>
        <rFont val="Verdana"/>
      </rPr>
      <t>, each cell mean</t>
    </r>
    <phoneticPr fontId="6" type="noConversion"/>
  </si>
  <si>
    <r>
      <t>Around M</t>
    </r>
    <r>
      <rPr>
        <vertAlign val="subscript"/>
        <sz val="10"/>
        <color indexed="9"/>
        <rFont val="Verdana"/>
      </rPr>
      <t>Rk</t>
    </r>
    <r>
      <rPr>
        <sz val="10"/>
        <color indexed="9"/>
        <rFont val="Verdana"/>
      </rPr>
      <t>, each row mean</t>
    </r>
    <phoneticPr fontId="6" type="noConversion"/>
  </si>
  <si>
    <t>relevant SE:</t>
    <phoneticPr fontId="6" type="noConversion"/>
  </si>
  <si>
    <t>criterion t:</t>
    <phoneticPr fontId="6" type="noConversion"/>
  </si>
  <si>
    <t>CI magnitude:</t>
    <phoneticPr fontId="6" type="noConversion"/>
  </si>
  <si>
    <r>
      <t>Around M</t>
    </r>
    <r>
      <rPr>
        <vertAlign val="subscript"/>
        <sz val="10"/>
        <color indexed="9"/>
        <rFont val="Verdana"/>
      </rPr>
      <t>Cj</t>
    </r>
    <r>
      <rPr>
        <sz val="10"/>
        <color indexed="9"/>
        <rFont val="Verdana"/>
      </rPr>
      <t>, each column mean</t>
    </r>
    <phoneticPr fontId="6" type="noConversion"/>
  </si>
  <si>
    <t>Around M, the grand mean</t>
    <phoneticPr fontId="6" type="noConversion"/>
  </si>
  <si>
    <t>relevant SE:</t>
    <phoneticPr fontId="6" type="noConversion"/>
  </si>
  <si>
    <r>
      <t>dfw</t>
    </r>
    <r>
      <rPr>
        <vertAlign val="subscript"/>
        <sz val="10"/>
        <color indexed="9"/>
        <rFont val="Verdana"/>
      </rPr>
      <t>C1</t>
    </r>
    <r>
      <rPr>
        <sz val="10"/>
        <color indexed="9"/>
        <rFont val="Verdana"/>
      </rPr>
      <t>:</t>
    </r>
    <phoneticPr fontId="6" type="noConversion"/>
  </si>
  <si>
    <r>
      <t>MSW</t>
    </r>
    <r>
      <rPr>
        <vertAlign val="subscript"/>
        <sz val="10"/>
        <color indexed="9"/>
        <rFont val="Verdana"/>
      </rPr>
      <t>C1</t>
    </r>
    <r>
      <rPr>
        <sz val="10"/>
        <color indexed="9"/>
        <rFont val="Verdana"/>
      </rPr>
      <t>:</t>
    </r>
    <phoneticPr fontId="6" type="noConversion"/>
  </si>
  <si>
    <t>Column 2</t>
    <phoneticPr fontId="6" type="noConversion"/>
  </si>
  <si>
    <r>
      <t>SSB</t>
    </r>
    <r>
      <rPr>
        <vertAlign val="subscript"/>
        <sz val="10"/>
        <color indexed="9"/>
        <rFont val="Verdana"/>
      </rPr>
      <t>C2</t>
    </r>
    <r>
      <rPr>
        <sz val="10"/>
        <color indexed="9"/>
        <rFont val="Verdana"/>
      </rPr>
      <t>:</t>
    </r>
    <phoneticPr fontId="6" type="noConversion"/>
  </si>
  <si>
    <r>
      <t>SSB</t>
    </r>
    <r>
      <rPr>
        <vertAlign val="subscript"/>
        <sz val="10"/>
        <color indexed="9"/>
        <rFont val="Verdana"/>
      </rPr>
      <t>C2</t>
    </r>
    <r>
      <rPr>
        <sz val="10"/>
        <color indexed="9"/>
        <rFont val="Verdana"/>
      </rPr>
      <t>:</t>
    </r>
    <phoneticPr fontId="6" type="noConversion"/>
  </si>
  <si>
    <r>
      <t>n</t>
    </r>
    <r>
      <rPr>
        <vertAlign val="subscript"/>
        <sz val="10"/>
        <color indexed="9"/>
        <rFont val="Verdana"/>
      </rPr>
      <t>R</t>
    </r>
    <r>
      <rPr>
        <sz val="10"/>
        <color indexed="9"/>
        <rFont val="Verdana"/>
      </rPr>
      <t xml:space="preserve"> =</t>
    </r>
    <phoneticPr fontId="6" type="noConversion"/>
  </si>
  <si>
    <r>
      <t>s</t>
    </r>
    <r>
      <rPr>
        <vertAlign val="subscript"/>
        <sz val="10"/>
        <color indexed="9"/>
        <rFont val="Verdana"/>
      </rPr>
      <t>jk</t>
    </r>
    <r>
      <rPr>
        <sz val="10"/>
        <color indexed="9"/>
        <rFont val="Verdana"/>
      </rPr>
      <t xml:space="preserve"> = </t>
    </r>
    <phoneticPr fontId="6" type="noConversion"/>
  </si>
  <si>
    <r>
      <t>T</t>
    </r>
    <r>
      <rPr>
        <vertAlign val="subscript"/>
        <sz val="10"/>
        <color indexed="9"/>
        <rFont val="Verdana"/>
      </rPr>
      <t>Rk</t>
    </r>
    <phoneticPr fontId="6" type="noConversion"/>
  </si>
  <si>
    <t>Males</t>
    <phoneticPr fontId="6" type="noConversion"/>
  </si>
  <si>
    <t>Females</t>
    <phoneticPr fontId="6" type="noConversion"/>
  </si>
  <si>
    <r>
      <t>T</t>
    </r>
    <r>
      <rPr>
        <vertAlign val="subscript"/>
        <sz val="10"/>
        <color indexed="9"/>
        <rFont val="Verdana"/>
      </rPr>
      <t>Cj</t>
    </r>
    <phoneticPr fontId="6" type="noConversion"/>
  </si>
  <si>
    <t>=T</t>
    <phoneticPr fontId="6" type="noConversion"/>
  </si>
  <si>
    <t>Drug Condition</t>
    <phoneticPr fontId="6" type="noConversion"/>
  </si>
  <si>
    <t>J =</t>
    <phoneticPr fontId="6" type="noConversion"/>
  </si>
  <si>
    <r>
      <t>n</t>
    </r>
    <r>
      <rPr>
        <vertAlign val="subscript"/>
        <sz val="10"/>
        <color indexed="9"/>
        <rFont val="Verdana"/>
      </rPr>
      <t>C</t>
    </r>
    <r>
      <rPr>
        <sz val="10"/>
        <color indexed="9"/>
        <rFont val="Verdana"/>
      </rPr>
      <t xml:space="preserve"> =</t>
    </r>
    <phoneticPr fontId="6" type="noConversion"/>
  </si>
  <si>
    <t>K =</t>
    <phoneticPr fontId="6" type="noConversion"/>
  </si>
  <si>
    <r>
      <t>n</t>
    </r>
    <r>
      <rPr>
        <vertAlign val="subscript"/>
        <sz val="10"/>
        <color indexed="9"/>
        <rFont val="Verdana"/>
      </rPr>
      <t>R</t>
    </r>
    <r>
      <rPr>
        <sz val="10"/>
        <color indexed="9"/>
        <rFont val="Verdana"/>
      </rPr>
      <t xml:space="preserve"> =</t>
    </r>
    <phoneticPr fontId="6" type="noConversion"/>
  </si>
  <si>
    <r>
      <t>s</t>
    </r>
    <r>
      <rPr>
        <vertAlign val="subscript"/>
        <sz val="10"/>
        <color indexed="9"/>
        <rFont val="Verdana"/>
      </rPr>
      <t>jk</t>
    </r>
    <r>
      <rPr>
        <sz val="10"/>
        <color indexed="9"/>
        <rFont val="Verdana"/>
      </rPr>
      <t xml:space="preserve"> = </t>
    </r>
    <phoneticPr fontId="6" type="noConversion"/>
  </si>
  <si>
    <r>
      <t>m</t>
    </r>
    <r>
      <rPr>
        <vertAlign val="subscript"/>
        <sz val="11"/>
        <color indexed="9"/>
        <rFont val="Verdana"/>
      </rPr>
      <t>jk</t>
    </r>
    <r>
      <rPr>
        <sz val="11"/>
        <color indexed="9"/>
        <rFont val="Verdana"/>
      </rPr>
      <t>'s</t>
    </r>
    <phoneticPr fontId="6" type="noConversion"/>
  </si>
  <si>
    <t>Speaker's age</t>
    <phoneticPr fontId="6" type="noConversion"/>
  </si>
  <si>
    <t>Problem 1</t>
    <phoneticPr fontId="6" type="noConversion"/>
  </si>
  <si>
    <r>
      <t>EXTRA: Test the null hypothesis that the variance in the cell (</t>
    </r>
    <r>
      <rPr>
        <sz val="10"/>
        <color indexed="9"/>
        <rFont val="Symbol"/>
      </rPr>
      <t>s</t>
    </r>
    <r>
      <rPr>
        <vertAlign val="superscript"/>
        <sz val="10"/>
        <color indexed="9"/>
        <rFont val="Symbol"/>
      </rPr>
      <t>2</t>
    </r>
    <r>
      <rPr>
        <vertAlign val="subscript"/>
        <sz val="10"/>
        <color indexed="9"/>
        <rFont val="Verdana"/>
      </rPr>
      <t>11</t>
    </r>
    <r>
      <rPr>
        <sz val="10"/>
        <color indexed="9"/>
        <rFont val="Verdana"/>
      </rPr>
      <t xml:space="preserve">) is different from the variance in the other five cells. Use the .02 </t>
    </r>
    <r>
      <rPr>
        <sz val="10"/>
        <color indexed="9"/>
        <rFont val="Symbol"/>
      </rPr>
      <t>a</t>
    </r>
    <r>
      <rPr>
        <sz val="10"/>
        <color indexed="9"/>
        <rFont val="Verdana"/>
      </rPr>
      <t>-level.</t>
    </r>
    <phoneticPr fontId="6" type="noConversion"/>
  </si>
  <si>
    <r>
      <t>a</t>
    </r>
    <r>
      <rPr>
        <sz val="10"/>
        <color indexed="9"/>
        <rFont val="Verdana"/>
      </rPr>
      <t xml:space="preserve"> =</t>
    </r>
    <phoneticPr fontId="6" type="noConversion"/>
  </si>
  <si>
    <t>Variance source</t>
    <phoneticPr fontId="6" type="noConversion"/>
  </si>
  <si>
    <t>Gender</t>
    <phoneticPr fontId="6" type="noConversion"/>
  </si>
  <si>
    <t>Males</t>
    <phoneticPr fontId="6" type="noConversion"/>
  </si>
  <si>
    <t>Females</t>
    <phoneticPr fontId="6" type="noConversion"/>
  </si>
  <si>
    <r>
      <t>M</t>
    </r>
    <r>
      <rPr>
        <vertAlign val="subscript"/>
        <sz val="10"/>
        <color indexed="9"/>
        <rFont val="Verdana"/>
      </rPr>
      <t>Cj</t>
    </r>
    <phoneticPr fontId="6" type="noConversion"/>
  </si>
  <si>
    <t>=M</t>
    <phoneticPr fontId="6" type="noConversion"/>
  </si>
  <si>
    <t>Drug Condition</t>
  </si>
  <si>
    <r>
      <t>est</t>
    </r>
    <r>
      <rPr>
        <vertAlign val="subscript"/>
        <sz val="10"/>
        <color indexed="9"/>
        <rFont val="Verdana"/>
      </rPr>
      <t>jk</t>
    </r>
    <r>
      <rPr>
        <sz val="10"/>
        <color indexed="9"/>
        <rFont val="Symbol"/>
      </rPr>
      <t>s</t>
    </r>
    <r>
      <rPr>
        <vertAlign val="superscript"/>
        <sz val="10"/>
        <color indexed="9"/>
        <rFont val="Verdana"/>
      </rPr>
      <t>2</t>
    </r>
    <r>
      <rPr>
        <sz val="10"/>
        <color indexed="9"/>
        <rFont val="Verdana"/>
      </rPr>
      <t>'s</t>
    </r>
    <phoneticPr fontId="6" type="noConversion"/>
  </si>
  <si>
    <r>
      <t>= mean est</t>
    </r>
    <r>
      <rPr>
        <vertAlign val="subscript"/>
        <sz val="10"/>
        <color indexed="9"/>
        <rFont val="Verdana"/>
      </rPr>
      <t>jk</t>
    </r>
    <r>
      <rPr>
        <sz val="10"/>
        <color indexed="9"/>
        <rFont val="Symbol"/>
      </rPr>
      <t>s</t>
    </r>
    <r>
      <rPr>
        <vertAlign val="superscript"/>
        <sz val="10"/>
        <color indexed="9"/>
        <rFont val="Verdana"/>
      </rPr>
      <t>2</t>
    </r>
    <r>
      <rPr>
        <sz val="10"/>
        <color indexed="9"/>
        <rFont val="Verdana"/>
      </rPr>
      <t xml:space="preserve"> AKA "MSW"</t>
    </r>
    <phoneticPr fontId="6" type="noConversion"/>
  </si>
  <si>
    <r>
      <t>T</t>
    </r>
    <r>
      <rPr>
        <vertAlign val="superscript"/>
        <sz val="10"/>
        <color indexed="9"/>
        <rFont val="Verdana"/>
      </rPr>
      <t>2</t>
    </r>
    <r>
      <rPr>
        <sz val="10"/>
        <color indexed="9"/>
        <rFont val="Verdana"/>
      </rPr>
      <t>/N =</t>
    </r>
    <phoneticPr fontId="6" type="noConversion"/>
  </si>
  <si>
    <t>SUMS OF SQUARES (from basic formulas)</t>
    <phoneticPr fontId="6" type="noConversion"/>
  </si>
  <si>
    <t>SSB =</t>
    <phoneticPr fontId="6" type="noConversion"/>
  </si>
  <si>
    <t>SSC =</t>
    <phoneticPr fontId="6" type="noConversion"/>
  </si>
  <si>
    <r>
      <t>a</t>
    </r>
    <r>
      <rPr>
        <sz val="10"/>
        <color indexed="9"/>
        <rFont val="Verdana"/>
      </rPr>
      <t xml:space="preserve"> = </t>
    </r>
    <phoneticPr fontId="6" type="noConversion"/>
  </si>
  <si>
    <t>Source</t>
    <phoneticPr fontId="6" type="noConversion"/>
  </si>
  <si>
    <t>df</t>
    <phoneticPr fontId="6" type="noConversion"/>
  </si>
  <si>
    <t>SS</t>
    <phoneticPr fontId="6" type="noConversion"/>
  </si>
  <si>
    <t>MS</t>
    <phoneticPr fontId="6" type="noConversion"/>
  </si>
  <si>
    <t>Obt F</t>
    <phoneticPr fontId="6" type="noConversion"/>
  </si>
  <si>
    <t>Crit F</t>
    <phoneticPr fontId="6" type="noConversion"/>
  </si>
  <si>
    <t>Decision</t>
    <phoneticPr fontId="6" type="noConversion"/>
  </si>
  <si>
    <t>GIVEN</t>
    <phoneticPr fontId="6" type="noConversion"/>
  </si>
  <si>
    <t>n =</t>
    <phoneticPr fontId="6" type="noConversion"/>
  </si>
  <si>
    <t>N =</t>
    <phoneticPr fontId="6" type="noConversion"/>
  </si>
  <si>
    <t>J =</t>
    <phoneticPr fontId="6" type="noConversion"/>
  </si>
  <si>
    <r>
      <t>n</t>
    </r>
    <r>
      <rPr>
        <vertAlign val="subscript"/>
        <sz val="10"/>
        <color indexed="9"/>
        <rFont val="Verdana"/>
      </rPr>
      <t>C</t>
    </r>
    <r>
      <rPr>
        <sz val="10"/>
        <color indexed="9"/>
        <rFont val="Verdana"/>
      </rPr>
      <t xml:space="preserve"> =</t>
    </r>
    <phoneticPr fontId="6" type="noConversion"/>
  </si>
  <si>
    <t>K =</t>
    <phoneticPr fontId="6" type="noConversion"/>
  </si>
  <si>
    <r>
      <t>n</t>
    </r>
    <r>
      <rPr>
        <vertAlign val="subscript"/>
        <sz val="10"/>
        <color indexed="9"/>
        <rFont val="Verdana"/>
      </rPr>
      <t>R</t>
    </r>
    <r>
      <rPr>
        <sz val="10"/>
        <color indexed="9"/>
        <rFont val="Verdana"/>
      </rPr>
      <t xml:space="preserve"> =</t>
    </r>
    <phoneticPr fontId="6" type="noConversion"/>
  </si>
  <si>
    <t>MSW =</t>
    <phoneticPr fontId="6" type="noConversion"/>
  </si>
  <si>
    <t>MEANS</t>
    <phoneticPr fontId="6" type="noConversion"/>
  </si>
  <si>
    <t>Socioeconomic Status</t>
    <phoneticPr fontId="6" type="noConversion"/>
  </si>
  <si>
    <r>
      <t>M</t>
    </r>
    <r>
      <rPr>
        <vertAlign val="subscript"/>
        <sz val="11"/>
        <color indexed="9"/>
        <rFont val="Verdana"/>
      </rPr>
      <t>jk</t>
    </r>
    <r>
      <rPr>
        <sz val="11"/>
        <color indexed="9"/>
        <rFont val="Verdana"/>
      </rPr>
      <t>'s</t>
    </r>
    <phoneticPr fontId="6" type="noConversion"/>
  </si>
  <si>
    <t>High</t>
    <phoneticPr fontId="6" type="noConversion"/>
  </si>
  <si>
    <t>Low</t>
    <phoneticPr fontId="6" type="noConversion"/>
  </si>
  <si>
    <r>
      <t>M</t>
    </r>
    <r>
      <rPr>
        <vertAlign val="subscript"/>
        <sz val="10"/>
        <color indexed="9"/>
        <rFont val="Verdana"/>
      </rPr>
      <t>Rk</t>
    </r>
    <phoneticPr fontId="6" type="noConversion"/>
  </si>
  <si>
    <t>Motivation</t>
    <phoneticPr fontId="6" type="noConversion"/>
  </si>
  <si>
    <r>
      <t>M</t>
    </r>
    <r>
      <rPr>
        <vertAlign val="subscript"/>
        <sz val="10"/>
        <color indexed="9"/>
        <rFont val="Verdana"/>
      </rPr>
      <t>Cj</t>
    </r>
    <phoneticPr fontId="6" type="noConversion"/>
  </si>
  <si>
    <t>=M</t>
    <phoneticPr fontId="6" type="noConversion"/>
  </si>
  <si>
    <t>Socioeconomic Status</t>
    <phoneticPr fontId="6" type="noConversion"/>
  </si>
  <si>
    <t>TOTALS</t>
    <phoneticPr fontId="6" type="noConversion"/>
  </si>
  <si>
    <r>
      <t>T</t>
    </r>
    <r>
      <rPr>
        <vertAlign val="subscript"/>
        <sz val="10"/>
        <color indexed="9"/>
        <rFont val="Verdana"/>
      </rPr>
      <t>Rk</t>
    </r>
    <phoneticPr fontId="6" type="noConversion"/>
  </si>
  <si>
    <t>Low</t>
    <phoneticPr fontId="6" type="noConversion"/>
  </si>
  <si>
    <r>
      <t>T</t>
    </r>
    <r>
      <rPr>
        <vertAlign val="subscript"/>
        <sz val="10"/>
        <color indexed="9"/>
        <rFont val="Verdana"/>
      </rPr>
      <t>Cj</t>
    </r>
    <phoneticPr fontId="6" type="noConversion"/>
  </si>
  <si>
    <t>=T</t>
    <phoneticPr fontId="6" type="noConversion"/>
  </si>
  <si>
    <r>
      <t>T</t>
    </r>
    <r>
      <rPr>
        <vertAlign val="superscript"/>
        <sz val="10"/>
        <color indexed="9"/>
        <rFont val="Verdana"/>
      </rPr>
      <t>2</t>
    </r>
    <r>
      <rPr>
        <sz val="10"/>
        <color indexed="9"/>
        <rFont val="Verdana"/>
      </rPr>
      <t>/N =</t>
    </r>
    <phoneticPr fontId="6" type="noConversion"/>
  </si>
  <si>
    <t>SUMS OF SQUARES (from basic formulas)</t>
    <phoneticPr fontId="6" type="noConversion"/>
  </si>
  <si>
    <t>SSB =</t>
    <phoneticPr fontId="6" type="noConversion"/>
  </si>
  <si>
    <t>SSC =</t>
    <phoneticPr fontId="6" type="noConversion"/>
  </si>
  <si>
    <t>SSR =</t>
    <phoneticPr fontId="6" type="noConversion"/>
  </si>
  <si>
    <t>SSI =</t>
    <phoneticPr fontId="6" type="noConversion"/>
  </si>
  <si>
    <t>SSW =</t>
    <phoneticPr fontId="6" type="noConversion"/>
  </si>
  <si>
    <t>SST =</t>
    <phoneticPr fontId="6" type="noConversion"/>
  </si>
  <si>
    <t>= SSB+SSW</t>
    <phoneticPr fontId="6" type="noConversion"/>
  </si>
  <si>
    <t>SS</t>
    <phoneticPr fontId="6" type="noConversion"/>
  </si>
  <si>
    <t>MS</t>
    <phoneticPr fontId="6" type="noConversion"/>
  </si>
  <si>
    <t>20's</t>
    <phoneticPr fontId="6" type="noConversion"/>
  </si>
  <si>
    <t>30's</t>
    <phoneticPr fontId="6" type="noConversion"/>
  </si>
  <si>
    <r>
      <t>SSB</t>
    </r>
    <r>
      <rPr>
        <vertAlign val="subscript"/>
        <sz val="10"/>
        <color indexed="9"/>
        <rFont val="Verdana"/>
      </rPr>
      <t>R1</t>
    </r>
    <r>
      <rPr>
        <sz val="10"/>
        <color indexed="9"/>
        <rFont val="Verdana"/>
      </rPr>
      <t>:</t>
    </r>
    <phoneticPr fontId="6" type="noConversion"/>
  </si>
  <si>
    <r>
      <t>dfB</t>
    </r>
    <r>
      <rPr>
        <vertAlign val="subscript"/>
        <sz val="10"/>
        <color indexed="9"/>
        <rFont val="Verdana"/>
      </rPr>
      <t>R1</t>
    </r>
    <r>
      <rPr>
        <sz val="10"/>
        <color indexed="9"/>
        <rFont val="Verdana"/>
      </rPr>
      <t>:</t>
    </r>
    <phoneticPr fontId="6" type="noConversion"/>
  </si>
  <si>
    <r>
      <t>MSB</t>
    </r>
    <r>
      <rPr>
        <vertAlign val="subscript"/>
        <sz val="10"/>
        <color indexed="9"/>
        <rFont val="Verdana"/>
      </rPr>
      <t>R1</t>
    </r>
    <r>
      <rPr>
        <sz val="10"/>
        <color indexed="9"/>
        <rFont val="Verdana"/>
      </rPr>
      <t>:</t>
    </r>
    <phoneticPr fontId="6" type="noConversion"/>
  </si>
  <si>
    <t>SSW:</t>
    <phoneticPr fontId="6" type="noConversion"/>
  </si>
  <si>
    <r>
      <t>SSW</t>
    </r>
    <r>
      <rPr>
        <vertAlign val="subscript"/>
        <sz val="10"/>
        <color indexed="9"/>
        <rFont val="Verdana"/>
      </rPr>
      <t>R1</t>
    </r>
    <r>
      <rPr>
        <sz val="10"/>
        <color indexed="9"/>
        <rFont val="Verdana"/>
      </rPr>
      <t>:</t>
    </r>
    <phoneticPr fontId="6" type="noConversion"/>
  </si>
  <si>
    <r>
      <t xml:space="preserve">Use the .05 </t>
    </r>
    <r>
      <rPr>
        <sz val="10"/>
        <rFont val="Symbol"/>
      </rPr>
      <t>a</t>
    </r>
    <r>
      <rPr>
        <sz val="10"/>
        <rFont val="Verdana"/>
      </rPr>
      <t>-level unless told to use something else</t>
    </r>
    <phoneticPr fontId="6" type="noConversion"/>
  </si>
  <si>
    <t>If anything is not computable, explain why</t>
    <phoneticPr fontId="6" type="noConversion"/>
  </si>
  <si>
    <t>Do anything else that is asked in the problem</t>
    <phoneticPr fontId="6" type="noConversion"/>
  </si>
  <si>
    <r>
      <t>dfB</t>
    </r>
    <r>
      <rPr>
        <vertAlign val="subscript"/>
        <sz val="10"/>
        <color indexed="9"/>
        <rFont val="Verdana"/>
      </rPr>
      <t>R2</t>
    </r>
    <r>
      <rPr>
        <sz val="10"/>
        <color indexed="9"/>
        <rFont val="Verdana"/>
      </rPr>
      <t>:</t>
    </r>
    <phoneticPr fontId="6" type="noConversion"/>
  </si>
  <si>
    <r>
      <t>MSB</t>
    </r>
    <r>
      <rPr>
        <vertAlign val="subscript"/>
        <sz val="10"/>
        <color indexed="9"/>
        <rFont val="Verdana"/>
      </rPr>
      <t>R2</t>
    </r>
    <r>
      <rPr>
        <sz val="10"/>
        <color indexed="9"/>
        <rFont val="Verdana"/>
      </rPr>
      <t>:</t>
    </r>
    <phoneticPr fontId="6" type="noConversion"/>
  </si>
  <si>
    <t>SSW:</t>
    <phoneticPr fontId="6" type="noConversion"/>
  </si>
  <si>
    <r>
      <t>SSW</t>
    </r>
    <r>
      <rPr>
        <vertAlign val="subscript"/>
        <sz val="10"/>
        <color indexed="9"/>
        <rFont val="Verdana"/>
      </rPr>
      <t>R2</t>
    </r>
    <r>
      <rPr>
        <sz val="10"/>
        <color indexed="9"/>
        <rFont val="Verdana"/>
      </rPr>
      <t>:</t>
    </r>
    <phoneticPr fontId="6" type="noConversion"/>
  </si>
  <si>
    <t>dfw:</t>
    <phoneticPr fontId="6" type="noConversion"/>
  </si>
  <si>
    <r>
      <t>M</t>
    </r>
    <r>
      <rPr>
        <vertAlign val="subscript"/>
        <sz val="11"/>
        <color indexed="9"/>
        <rFont val="Verdana"/>
      </rPr>
      <t>jk</t>
    </r>
    <r>
      <rPr>
        <sz val="11"/>
        <color indexed="9"/>
        <rFont val="Verdana"/>
      </rPr>
      <t>'s</t>
    </r>
    <phoneticPr fontId="6" type="noConversion"/>
  </si>
  <si>
    <t>NOTE: For all Chapter-12 problems, data are provided below. For each problem,</t>
    <phoneticPr fontId="6" type="noConversion"/>
  </si>
  <si>
    <t>Compute the 95% confidence interval magnitude appropriate for cell means</t>
    <phoneticPr fontId="6" type="noConversion"/>
  </si>
  <si>
    <t>Compute the 95% confidence interval magnitude appropriate for column means</t>
    <phoneticPr fontId="6" type="noConversion"/>
  </si>
  <si>
    <t>Compute the 95% confidence interval magnitude appropriate for row means</t>
    <phoneticPr fontId="6" type="noConversion"/>
  </si>
  <si>
    <t>Compute the 95% confidence interval magnitude appropriate for the grand mean</t>
    <phoneticPr fontId="6" type="noConversion"/>
  </si>
  <si>
    <t>40's</t>
    <phoneticPr fontId="6" type="noConversion"/>
  </si>
  <si>
    <r>
      <t>M</t>
    </r>
    <r>
      <rPr>
        <vertAlign val="subscript"/>
        <sz val="10"/>
        <color indexed="9"/>
        <rFont val="Verdana"/>
      </rPr>
      <t>Rk</t>
    </r>
    <phoneticPr fontId="6" type="noConversion"/>
  </si>
  <si>
    <t>Grubby</t>
    <phoneticPr fontId="6" type="noConversion"/>
  </si>
  <si>
    <r>
      <t>M</t>
    </r>
    <r>
      <rPr>
        <vertAlign val="subscript"/>
        <sz val="10"/>
        <color indexed="9"/>
        <rFont val="Verdana"/>
      </rPr>
      <t>Cj</t>
    </r>
    <phoneticPr fontId="6" type="noConversion"/>
  </si>
  <si>
    <t>=M</t>
    <phoneticPr fontId="6" type="noConversion"/>
  </si>
  <si>
    <t>Speaker's age</t>
    <phoneticPr fontId="6" type="noConversion"/>
  </si>
  <si>
    <r>
      <t>est</t>
    </r>
    <r>
      <rPr>
        <vertAlign val="subscript"/>
        <sz val="10"/>
        <color indexed="9"/>
        <rFont val="Verdana"/>
      </rPr>
      <t>jk</t>
    </r>
    <r>
      <rPr>
        <sz val="10"/>
        <color indexed="9"/>
        <rFont val="Symbol"/>
      </rPr>
      <t>s</t>
    </r>
    <r>
      <rPr>
        <vertAlign val="superscript"/>
        <sz val="10"/>
        <color indexed="9"/>
        <rFont val="Verdana"/>
      </rPr>
      <t>2</t>
    </r>
    <r>
      <rPr>
        <sz val="10"/>
        <color indexed="9"/>
        <rFont val="Verdana"/>
      </rPr>
      <t>'s</t>
    </r>
    <phoneticPr fontId="6" type="noConversion"/>
  </si>
  <si>
    <t>20's</t>
    <phoneticPr fontId="6" type="noConversion"/>
  </si>
  <si>
    <t>30's</t>
    <phoneticPr fontId="6" type="noConversion"/>
  </si>
  <si>
    <r>
      <t>m</t>
    </r>
    <r>
      <rPr>
        <vertAlign val="subscript"/>
        <sz val="11"/>
        <color indexed="9"/>
        <rFont val="Verdana"/>
      </rPr>
      <t>jk</t>
    </r>
    <r>
      <rPr>
        <sz val="11"/>
        <color indexed="9"/>
        <rFont val="Verdana"/>
      </rPr>
      <t>'s</t>
    </r>
    <phoneticPr fontId="6" type="noConversion"/>
  </si>
  <si>
    <t>Speaker's age</t>
    <phoneticPr fontId="6" type="noConversion"/>
  </si>
  <si>
    <t>20's</t>
    <phoneticPr fontId="6" type="noConversion"/>
  </si>
  <si>
    <t>30's</t>
    <phoneticPr fontId="6" type="noConversion"/>
  </si>
  <si>
    <t>40's</t>
    <phoneticPr fontId="6" type="noConversion"/>
  </si>
  <si>
    <t>Speaker's dress</t>
    <phoneticPr fontId="6" type="noConversion"/>
  </si>
  <si>
    <t>Grubby</t>
    <phoneticPr fontId="6" type="noConversion"/>
  </si>
  <si>
    <r>
      <t>T</t>
    </r>
    <r>
      <rPr>
        <vertAlign val="subscript"/>
        <sz val="11"/>
        <color indexed="9"/>
        <rFont val="Verdana"/>
      </rPr>
      <t>jk</t>
    </r>
    <r>
      <rPr>
        <sz val="11"/>
        <color indexed="9"/>
        <rFont val="Verdana"/>
      </rPr>
      <t>'s</t>
    </r>
    <phoneticPr fontId="6" type="noConversion"/>
  </si>
  <si>
    <r>
      <t>T</t>
    </r>
    <r>
      <rPr>
        <vertAlign val="subscript"/>
        <sz val="10"/>
        <color indexed="9"/>
        <rFont val="Verdana"/>
      </rPr>
      <t>Rk</t>
    </r>
    <phoneticPr fontId="6" type="noConversion"/>
  </si>
  <si>
    <t>ANOVA</t>
    <phoneticPr fontId="6" type="noConversion"/>
  </si>
  <si>
    <r>
      <t>a</t>
    </r>
    <r>
      <rPr>
        <sz val="10"/>
        <color indexed="9"/>
        <rFont val="Verdana"/>
      </rPr>
      <t xml:space="preserve"> = </t>
    </r>
    <phoneticPr fontId="6" type="noConversion"/>
  </si>
  <si>
    <t>Source</t>
    <phoneticPr fontId="6" type="noConversion"/>
  </si>
  <si>
    <t>df</t>
    <phoneticPr fontId="6" type="noConversion"/>
  </si>
  <si>
    <t>Crit F</t>
    <phoneticPr fontId="6" type="noConversion"/>
  </si>
  <si>
    <t>relevant SE:</t>
    <phoneticPr fontId="6" type="noConversion"/>
  </si>
  <si>
    <t>J =</t>
    <phoneticPr fontId="6" type="noConversion"/>
  </si>
  <si>
    <t>Old</t>
    <phoneticPr fontId="6" type="noConversion"/>
  </si>
  <si>
    <r>
      <t>T</t>
    </r>
    <r>
      <rPr>
        <vertAlign val="superscript"/>
        <sz val="10"/>
        <color indexed="9"/>
        <rFont val="Verdana"/>
      </rPr>
      <t>2</t>
    </r>
    <r>
      <rPr>
        <sz val="10"/>
        <color indexed="9"/>
        <rFont val="Verdana"/>
      </rPr>
      <t>/N =</t>
    </r>
    <phoneticPr fontId="6" type="noConversion"/>
  </si>
  <si>
    <t>40's</t>
    <phoneticPr fontId="6" type="noConversion"/>
  </si>
  <si>
    <t>Grubby</t>
    <phoneticPr fontId="6" type="noConversion"/>
  </si>
  <si>
    <r>
      <t>= mean est</t>
    </r>
    <r>
      <rPr>
        <vertAlign val="subscript"/>
        <sz val="10"/>
        <color indexed="9"/>
        <rFont val="Verdana"/>
      </rPr>
      <t>jk</t>
    </r>
    <r>
      <rPr>
        <sz val="10"/>
        <color indexed="9"/>
        <rFont val="Symbol"/>
      </rPr>
      <t>s</t>
    </r>
    <r>
      <rPr>
        <vertAlign val="superscript"/>
        <sz val="10"/>
        <color indexed="9"/>
        <rFont val="Verdana"/>
      </rPr>
      <t>2</t>
    </r>
    <r>
      <rPr>
        <sz val="10"/>
        <color indexed="9"/>
        <rFont val="Verdana"/>
      </rPr>
      <t xml:space="preserve"> AKA "MSW"</t>
    </r>
    <phoneticPr fontId="6" type="noConversion"/>
  </si>
  <si>
    <t>Neat</t>
    <phoneticPr fontId="6" type="noConversion"/>
  </si>
  <si>
    <r>
      <t>T</t>
    </r>
    <r>
      <rPr>
        <vertAlign val="superscript"/>
        <sz val="10"/>
        <color indexed="9"/>
        <rFont val="Verdana"/>
      </rPr>
      <t>2</t>
    </r>
    <r>
      <rPr>
        <sz val="10"/>
        <color indexed="9"/>
        <rFont val="Verdana"/>
      </rPr>
      <t>/N =</t>
    </r>
    <phoneticPr fontId="6" type="noConversion"/>
  </si>
  <si>
    <t>SUMS OF SQUARES</t>
    <phoneticPr fontId="6" type="noConversion"/>
  </si>
  <si>
    <t>SSB =</t>
    <phoneticPr fontId="6" type="noConversion"/>
  </si>
  <si>
    <t>SSC =</t>
    <phoneticPr fontId="6" type="noConversion"/>
  </si>
  <si>
    <t>SSR =</t>
    <phoneticPr fontId="6" type="noConversion"/>
  </si>
  <si>
    <t>SSI =</t>
    <phoneticPr fontId="6" type="noConversion"/>
  </si>
  <si>
    <t>SSW =</t>
    <phoneticPr fontId="6" type="noConversion"/>
  </si>
  <si>
    <t>SST =</t>
    <phoneticPr fontId="6" type="noConversion"/>
  </si>
  <si>
    <t>= SSB+SSW</t>
    <phoneticPr fontId="6" type="noConversion"/>
  </si>
  <si>
    <t>Crit F</t>
    <phoneticPr fontId="6" type="noConversion"/>
  </si>
  <si>
    <t>Decision</t>
    <phoneticPr fontId="6" type="noConversion"/>
  </si>
  <si>
    <t>Between</t>
    <phoneticPr fontId="6" type="noConversion"/>
  </si>
  <si>
    <t>Columns</t>
    <phoneticPr fontId="6" type="noConversion"/>
  </si>
  <si>
    <t>Rows</t>
    <phoneticPr fontId="6" type="noConversion"/>
  </si>
  <si>
    <t>Interaction</t>
    <phoneticPr fontId="6" type="noConversion"/>
  </si>
  <si>
    <t>Within</t>
    <phoneticPr fontId="6" type="noConversion"/>
  </si>
  <si>
    <t>Total</t>
    <phoneticPr fontId="6" type="noConversion"/>
  </si>
  <si>
    <t>CONFIDENCE INTERVALS</t>
    <phoneticPr fontId="6" type="noConversion"/>
  </si>
  <si>
    <t>Percent confidence:</t>
    <phoneticPr fontId="6" type="noConversion"/>
  </si>
  <si>
    <r>
      <t>Around M</t>
    </r>
    <r>
      <rPr>
        <vertAlign val="subscript"/>
        <sz val="10"/>
        <color indexed="9"/>
        <rFont val="Verdana"/>
      </rPr>
      <t>ij</t>
    </r>
    <r>
      <rPr>
        <sz val="10"/>
        <color indexed="9"/>
        <rFont val="Verdana"/>
      </rPr>
      <t>, each cell mean</t>
    </r>
    <phoneticPr fontId="6" type="noConversion"/>
  </si>
  <si>
    <r>
      <t>Around M</t>
    </r>
    <r>
      <rPr>
        <vertAlign val="subscript"/>
        <sz val="10"/>
        <color indexed="9"/>
        <rFont val="Verdana"/>
      </rPr>
      <t>Rk</t>
    </r>
    <r>
      <rPr>
        <sz val="10"/>
        <color indexed="9"/>
        <rFont val="Verdana"/>
      </rPr>
      <t>, each row mean</t>
    </r>
    <phoneticPr fontId="6" type="noConversion"/>
  </si>
  <si>
    <t>Carry out the appropriate hypothesis test</t>
    <phoneticPr fontId="6" type="noConversion"/>
  </si>
  <si>
    <t>Problem 2</t>
    <phoneticPr fontId="6" type="noConversion"/>
  </si>
  <si>
    <t>n =</t>
    <phoneticPr fontId="6" type="noConversion"/>
  </si>
  <si>
    <t>N =</t>
    <phoneticPr fontId="6" type="noConversion"/>
  </si>
  <si>
    <t>J =</t>
    <phoneticPr fontId="6" type="noConversion"/>
  </si>
  <si>
    <r>
      <t>n</t>
    </r>
    <r>
      <rPr>
        <vertAlign val="subscript"/>
        <sz val="10"/>
        <color indexed="9"/>
        <rFont val="Verdana"/>
      </rPr>
      <t>C</t>
    </r>
    <r>
      <rPr>
        <sz val="10"/>
        <color indexed="9"/>
        <rFont val="Verdana"/>
      </rPr>
      <t xml:space="preserve"> =</t>
    </r>
    <phoneticPr fontId="6" type="noConversion"/>
  </si>
  <si>
    <t>K =</t>
    <phoneticPr fontId="6" type="noConversion"/>
  </si>
  <si>
    <r>
      <t>M</t>
    </r>
    <r>
      <rPr>
        <vertAlign val="subscript"/>
        <sz val="11"/>
        <color indexed="9"/>
        <rFont val="Verdana"/>
      </rPr>
      <t>jk</t>
    </r>
    <r>
      <rPr>
        <sz val="11"/>
        <color indexed="9"/>
        <rFont val="Verdana"/>
      </rPr>
      <t>'s</t>
    </r>
    <phoneticPr fontId="6" type="noConversion"/>
  </si>
  <si>
    <t>Drug</t>
    <phoneticPr fontId="6" type="noConversion"/>
  </si>
  <si>
    <t>Placebo</t>
    <phoneticPr fontId="6" type="noConversion"/>
  </si>
  <si>
    <r>
      <t>M</t>
    </r>
    <r>
      <rPr>
        <vertAlign val="subscript"/>
        <sz val="10"/>
        <color indexed="9"/>
        <rFont val="Verdana"/>
      </rPr>
      <t>Rk</t>
    </r>
    <phoneticPr fontId="6" type="noConversion"/>
  </si>
  <si>
    <t>Speaker's dress</t>
  </si>
  <si>
    <t>Neat</t>
    <phoneticPr fontId="6" type="noConversion"/>
  </si>
  <si>
    <r>
      <t>T</t>
    </r>
    <r>
      <rPr>
        <vertAlign val="subscript"/>
        <sz val="10"/>
        <color indexed="9"/>
        <rFont val="Verdana"/>
      </rPr>
      <t>Cj</t>
    </r>
    <phoneticPr fontId="6" type="noConversion"/>
  </si>
  <si>
    <t>=T</t>
    <phoneticPr fontId="6" type="noConversion"/>
  </si>
  <si>
    <r>
      <t>est</t>
    </r>
    <r>
      <rPr>
        <vertAlign val="subscript"/>
        <sz val="10"/>
        <color indexed="9"/>
        <rFont val="Verdana"/>
      </rPr>
      <t>jk</t>
    </r>
    <r>
      <rPr>
        <sz val="10"/>
        <color indexed="9"/>
        <rFont val="Symbol"/>
      </rPr>
      <t>s</t>
    </r>
    <r>
      <rPr>
        <vertAlign val="superscript"/>
        <sz val="10"/>
        <color indexed="9"/>
        <rFont val="Verdana"/>
      </rPr>
      <t>2</t>
    </r>
    <r>
      <rPr>
        <sz val="10"/>
        <color indexed="9"/>
        <rFont val="Verdana"/>
      </rPr>
      <t xml:space="preserve">'s </t>
    </r>
  </si>
  <si>
    <r>
      <t>T</t>
    </r>
    <r>
      <rPr>
        <vertAlign val="subscript"/>
        <sz val="11"/>
        <color indexed="9"/>
        <rFont val="Verdana"/>
      </rPr>
      <t>jk</t>
    </r>
    <r>
      <rPr>
        <sz val="11"/>
        <color indexed="9"/>
        <rFont val="Verdana"/>
      </rPr>
      <t xml:space="preserve">'s </t>
    </r>
  </si>
  <si>
    <r>
      <t>x</t>
    </r>
    <r>
      <rPr>
        <vertAlign val="subscript"/>
        <sz val="11"/>
        <color indexed="9"/>
        <rFont val="Verdana"/>
      </rPr>
      <t>ijk</t>
    </r>
    <r>
      <rPr>
        <sz val="11"/>
        <color indexed="9"/>
        <rFont val="Verdana"/>
      </rPr>
      <t xml:space="preserve">'s </t>
    </r>
  </si>
  <si>
    <t>NOTE that strange things happen. Most apparent is that there is a negative interaction sum of squares.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</si>
</sst>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x14ac:knownFonts="1">
    <font>
      <sz val="10"/>
      <name val="Verdana"/>
    </font>
    <font>
      <sz val="10"/>
      <name val="Verdana"/>
    </font>
    <font>
      <b/>
      <sz val="10"/>
      <name val="Verdana"/>
    </font>
    <font>
      <sz val="10"/>
      <name val="Verdana"/>
    </font>
    <font>
      <sz val="10"/>
      <name val="Verdana"/>
    </font>
    <font>
      <sz val="10"/>
      <name val="Verdana"/>
    </font>
    <font>
      <sz val="8"/>
      <name val="Verdana"/>
    </font>
    <font>
      <u/>
      <sz val="10"/>
      <color indexed="12"/>
      <name val="Verdana"/>
    </font>
    <font>
      <u/>
      <sz val="10"/>
      <color indexed="20"/>
      <name val="Verdana"/>
    </font>
    <font>
      <sz val="10"/>
      <name val="Symbol"/>
    </font>
    <font>
      <sz val="11"/>
      <name val="Verdana"/>
    </font>
    <font>
      <b/>
      <sz val="11"/>
      <name val="Verdana"/>
    </font>
    <font>
      <sz val="10"/>
      <color indexed="9"/>
      <name val="Verdana"/>
    </font>
    <font>
      <sz val="11"/>
      <color indexed="9"/>
      <name val="Symbol"/>
    </font>
    <font>
      <vertAlign val="subscript"/>
      <sz val="11"/>
      <color indexed="9"/>
      <name val="Verdana"/>
    </font>
    <font>
      <sz val="11"/>
      <color indexed="9"/>
      <name val="Verdana"/>
    </font>
    <font>
      <vertAlign val="subscript"/>
      <sz val="10"/>
      <color indexed="9"/>
      <name val="Verdana"/>
    </font>
    <font>
      <b/>
      <sz val="10"/>
      <color indexed="9"/>
      <name val="Verdana"/>
    </font>
    <font>
      <vertAlign val="superscript"/>
      <sz val="10"/>
      <color indexed="9"/>
      <name val="Verdana"/>
    </font>
    <font>
      <sz val="10"/>
      <color indexed="9"/>
      <name val="Symbol"/>
    </font>
    <font>
      <vertAlign val="superscript"/>
      <sz val="10"/>
      <color indexed="9"/>
      <name val="Symbol"/>
    </font>
    <font>
      <sz val="10"/>
      <color rgb="FFFFFFFF"/>
      <name val="Verdana"/>
    </font>
    <font>
      <sz val="10"/>
      <color theme="0"/>
      <name val="Verdana"/>
    </font>
    <font>
      <u/>
      <sz val="10"/>
      <color theme="10"/>
      <name val="Verdana"/>
    </font>
    <font>
      <u/>
      <sz val="10"/>
      <color theme="11"/>
      <name val="Verdana"/>
    </font>
  </fonts>
  <fills count="6">
    <fill>
      <patternFill patternType="none"/>
    </fill>
    <fill>
      <patternFill patternType="gray125"/>
    </fill>
    <fill>
      <patternFill patternType="solid">
        <fgColor indexed="63"/>
        <bgColor indexed="64"/>
      </patternFill>
    </fill>
    <fill>
      <patternFill patternType="solid">
        <fgColor indexed="48"/>
        <bgColor indexed="64"/>
      </patternFill>
    </fill>
    <fill>
      <patternFill patternType="solid">
        <fgColor indexed="57"/>
        <bgColor indexed="64"/>
      </patternFill>
    </fill>
    <fill>
      <patternFill patternType="solid">
        <fgColor rgb="FFFF0000"/>
        <bgColor indexed="64"/>
      </patternFill>
    </fill>
  </fills>
  <borders count="37">
    <border>
      <left/>
      <right/>
      <top/>
      <bottom/>
      <diagonal/>
    </border>
    <border>
      <left/>
      <right/>
      <top/>
      <bottom style="thin">
        <color auto="1"/>
      </bottom>
      <diagonal/>
    </border>
    <border>
      <left/>
      <right style="medium">
        <color indexed="9"/>
      </right>
      <top/>
      <bottom/>
      <diagonal/>
    </border>
    <border>
      <left/>
      <right/>
      <top/>
      <bottom style="thin">
        <color indexed="9"/>
      </bottom>
      <diagonal/>
    </border>
    <border>
      <left/>
      <right style="medium">
        <color indexed="9"/>
      </right>
      <top/>
      <bottom style="thin">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9"/>
      </left>
      <right/>
      <top/>
      <bottom/>
      <diagonal/>
    </border>
    <border>
      <left style="medium">
        <color indexed="9"/>
      </left>
      <right/>
      <top/>
      <bottom style="thin">
        <color indexed="9"/>
      </bottom>
      <diagonal/>
    </border>
    <border>
      <left style="thin">
        <color indexed="9"/>
      </left>
      <right/>
      <top/>
      <bottom style="thin">
        <color indexed="9"/>
      </bottom>
      <diagonal/>
    </border>
    <border>
      <left/>
      <right style="thin">
        <color auto="1"/>
      </right>
      <top/>
      <bottom/>
      <diagonal/>
    </border>
    <border>
      <left/>
      <right style="thin">
        <color indexed="9"/>
      </right>
      <top style="thin">
        <color indexed="9"/>
      </top>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auto="1"/>
      </top>
      <bottom style="thin">
        <color auto="1"/>
      </bottom>
      <diagonal/>
    </border>
    <border>
      <left/>
      <right style="thin">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thin">
        <color indexed="9"/>
      </bottom>
      <diagonal/>
    </border>
    <border>
      <left/>
      <right/>
      <top style="medium">
        <color indexed="9"/>
      </top>
      <bottom style="thin">
        <color indexed="9"/>
      </bottom>
      <diagonal/>
    </border>
    <border>
      <left/>
      <right style="medium">
        <color indexed="9"/>
      </right>
      <top style="medium">
        <color indexed="9"/>
      </top>
      <bottom style="thin">
        <color indexed="9"/>
      </bottom>
      <diagonal/>
    </border>
    <border>
      <left/>
      <right style="thin">
        <color indexed="9"/>
      </right>
      <top style="thin">
        <color indexed="9"/>
      </top>
      <bottom style="thin">
        <color auto="1"/>
      </bottom>
      <diagonal/>
    </border>
    <border>
      <left/>
      <right style="thin">
        <color indexed="9"/>
      </right>
      <top style="thin">
        <color auto="1"/>
      </top>
      <bottom style="thin">
        <color indexed="9"/>
      </bottom>
      <diagonal/>
    </border>
    <border>
      <left/>
      <right style="thin">
        <color rgb="FFFFFFFF"/>
      </right>
      <top/>
      <bottom style="thin">
        <color rgb="FFFFFFFF"/>
      </bottom>
      <diagonal/>
    </border>
    <border>
      <left style="thin">
        <color indexed="9"/>
      </left>
      <right style="thin">
        <color indexed="9"/>
      </right>
      <top/>
      <bottom style="thin">
        <color rgb="FFFFFFFF"/>
      </bottom>
      <diagonal/>
    </border>
    <border>
      <left/>
      <right/>
      <top style="thin">
        <color indexed="9"/>
      </top>
      <bottom style="thin">
        <color indexed="9"/>
      </bottom>
      <diagonal/>
    </border>
    <border>
      <left/>
      <right style="thin">
        <color rgb="FFFFFFFF"/>
      </right>
      <top style="thin">
        <color indexed="9"/>
      </top>
      <bottom style="thin">
        <color indexed="9"/>
      </bottom>
      <diagonal/>
    </border>
  </borders>
  <cellStyleXfs count="10">
    <xf numFmtId="164" fontId="0" fillId="0" borderId="0">
      <alignment vertical="center"/>
    </xf>
    <xf numFmtId="164" fontId="7" fillId="0" borderId="0" applyNumberFormat="0" applyFill="0" applyBorder="0" applyAlignment="0" applyProtection="0">
      <alignment vertical="center"/>
    </xf>
    <xf numFmtId="164" fontId="8" fillId="0" borderId="0" applyNumberFormat="0" applyFill="0" applyBorder="0" applyAlignment="0" applyProtection="0">
      <alignment vertical="center"/>
    </xf>
    <xf numFmtId="9" fontId="4" fillId="0" borderId="0" applyFont="0" applyFill="0" applyBorder="0" applyAlignment="0" applyProtection="0"/>
    <xf numFmtId="164" fontId="3" fillId="0" borderId="0">
      <alignment vertical="center"/>
    </xf>
    <xf numFmtId="164" fontId="3" fillId="0" borderId="0">
      <alignment vertical="center"/>
    </xf>
    <xf numFmtId="164" fontId="23" fillId="0" borderId="0" applyNumberFormat="0" applyFill="0" applyBorder="0" applyAlignment="0" applyProtection="0">
      <alignment vertical="center"/>
    </xf>
    <xf numFmtId="164" fontId="24" fillId="0" borderId="0" applyNumberFormat="0" applyFill="0" applyBorder="0" applyAlignment="0" applyProtection="0">
      <alignment vertical="center"/>
    </xf>
    <xf numFmtId="164" fontId="23" fillId="0" borderId="0" applyNumberFormat="0" applyFill="0" applyBorder="0" applyAlignment="0" applyProtection="0">
      <alignment vertical="center"/>
    </xf>
    <xf numFmtId="164" fontId="24" fillId="0" borderId="0" applyNumberFormat="0" applyFill="0" applyBorder="0" applyAlignment="0" applyProtection="0">
      <alignment vertical="center"/>
    </xf>
  </cellStyleXfs>
  <cellXfs count="270">
    <xf numFmtId="164" fontId="0" fillId="0" borderId="0" xfId="0">
      <alignment vertical="center"/>
    </xf>
    <xf numFmtId="3" fontId="0" fillId="0" borderId="0" xfId="0" applyNumberFormat="1" applyBorder="1" applyAlignment="1">
      <alignment horizontal="left" vertical="center"/>
    </xf>
    <xf numFmtId="164" fontId="13" fillId="3" borderId="0" xfId="0" applyFont="1" applyFill="1" applyBorder="1" applyAlignment="1">
      <alignment horizontal="right" vertical="center"/>
    </xf>
    <xf numFmtId="3" fontId="12" fillId="3" borderId="0" xfId="0" applyNumberFormat="1" applyFont="1" applyFill="1" applyAlignment="1">
      <alignment horizontal="center" vertical="center"/>
    </xf>
    <xf numFmtId="164" fontId="0" fillId="0" borderId="0" xfId="0" applyBorder="1">
      <alignment vertical="center"/>
    </xf>
    <xf numFmtId="164" fontId="12" fillId="2" borderId="3" xfId="0" applyFont="1" applyFill="1" applyBorder="1" applyAlignment="1">
      <alignment horizontal="center" vertical="center"/>
    </xf>
    <xf numFmtId="164" fontId="12" fillId="2" borderId="0" xfId="0" applyFont="1" applyFill="1" applyBorder="1">
      <alignment vertical="center"/>
    </xf>
    <xf numFmtId="164" fontId="12" fillId="2" borderId="0" xfId="0" applyFont="1" applyFill="1" applyBorder="1" applyAlignment="1">
      <alignment horizontal="right" vertical="center"/>
    </xf>
    <xf numFmtId="3" fontId="12" fillId="2" borderId="0" xfId="0" applyNumberFormat="1" applyFont="1" applyFill="1" applyBorder="1" applyAlignment="1">
      <alignment horizontal="center" vertical="center"/>
    </xf>
    <xf numFmtId="164" fontId="19" fillId="2" borderId="0" xfId="0" applyFont="1" applyFill="1" applyBorder="1" applyAlignment="1">
      <alignment horizontal="right" vertical="center"/>
    </xf>
    <xf numFmtId="3" fontId="12" fillId="2" borderId="0" xfId="0" applyNumberFormat="1" applyFont="1" applyFill="1" applyBorder="1" applyAlignment="1">
      <alignment horizontal="right" vertical="center"/>
    </xf>
    <xf numFmtId="164" fontId="12" fillId="2" borderId="0" xfId="0" applyFont="1" applyFill="1" applyBorder="1" applyAlignment="1">
      <alignment horizontal="center" vertical="center"/>
    </xf>
    <xf numFmtId="3" fontId="12" fillId="2" borderId="5" xfId="0" applyNumberFormat="1" applyFont="1" applyFill="1" applyBorder="1" applyAlignment="1">
      <alignment horizontal="left" vertical="center"/>
    </xf>
    <xf numFmtId="3" fontId="15" fillId="2" borderId="8" xfId="0" applyNumberFormat="1" applyFont="1" applyFill="1" applyBorder="1" applyAlignment="1">
      <alignment horizontal="left" vertical="center"/>
    </xf>
    <xf numFmtId="4" fontId="12" fillId="2" borderId="9" xfId="0" applyNumberFormat="1" applyFont="1" applyFill="1" applyBorder="1" applyAlignment="1">
      <alignment horizontal="left" vertical="center"/>
    </xf>
    <xf numFmtId="164" fontId="12" fillId="2" borderId="9" xfId="0" applyFont="1" applyFill="1" applyBorder="1" applyAlignment="1">
      <alignment horizontal="right" vertical="center"/>
    </xf>
    <xf numFmtId="3" fontId="12" fillId="2" borderId="9" xfId="0" applyNumberFormat="1" applyFont="1" applyFill="1" applyBorder="1" applyAlignment="1">
      <alignment horizontal="left" vertical="center"/>
    </xf>
    <xf numFmtId="164" fontId="12" fillId="2" borderId="10" xfId="0" applyFont="1" applyFill="1" applyBorder="1">
      <alignment vertical="center"/>
    </xf>
    <xf numFmtId="3" fontId="12" fillId="2" borderId="12" xfId="0" applyNumberFormat="1" applyFont="1" applyFill="1" applyBorder="1" applyAlignment="1">
      <alignment horizontal="left" vertical="center"/>
    </xf>
    <xf numFmtId="164" fontId="12" fillId="2" borderId="3" xfId="0" applyFont="1" applyFill="1" applyBorder="1" applyAlignment="1">
      <alignment horizontal="right" vertical="center"/>
    </xf>
    <xf numFmtId="3" fontId="12" fillId="2" borderId="3" xfId="0" applyNumberFormat="1" applyFont="1" applyFill="1" applyBorder="1" applyAlignment="1">
      <alignment horizontal="right" vertical="center"/>
    </xf>
    <xf numFmtId="164" fontId="12" fillId="2" borderId="2" xfId="0" applyFont="1" applyFill="1" applyBorder="1">
      <alignment vertical="center"/>
    </xf>
    <xf numFmtId="3" fontId="12" fillId="2" borderId="11" xfId="0" applyNumberFormat="1" applyFont="1" applyFill="1" applyBorder="1" applyAlignment="1">
      <alignment horizontal="right" vertical="center"/>
    </xf>
    <xf numFmtId="3" fontId="12" fillId="2" borderId="6" xfId="0" applyNumberFormat="1" applyFont="1" applyFill="1" applyBorder="1" applyAlignment="1">
      <alignment horizontal="center" vertical="center"/>
    </xf>
    <xf numFmtId="164" fontId="12" fillId="2" borderId="6" xfId="0" applyFont="1" applyFill="1" applyBorder="1" applyAlignment="1">
      <alignment horizontal="left" vertical="center"/>
    </xf>
    <xf numFmtId="3" fontId="12" fillId="2" borderId="6" xfId="0" applyNumberFormat="1" applyFont="1" applyFill="1" applyBorder="1" applyAlignment="1">
      <alignment horizontal="left" vertical="center"/>
    </xf>
    <xf numFmtId="164" fontId="12" fillId="2" borderId="7" xfId="0" applyFont="1" applyFill="1" applyBorder="1">
      <alignment vertical="center"/>
    </xf>
    <xf numFmtId="164" fontId="12" fillId="2" borderId="0" xfId="0" applyFont="1" applyFill="1" applyBorder="1" applyAlignment="1">
      <alignment horizontal="left" vertical="center"/>
    </xf>
    <xf numFmtId="164" fontId="0" fillId="3" borderId="0" xfId="0" applyFill="1">
      <alignment vertical="center"/>
    </xf>
    <xf numFmtId="164" fontId="12" fillId="2" borderId="11" xfId="0" applyFont="1" applyFill="1" applyBorder="1" applyAlignment="1">
      <alignment horizontal="right" vertical="center"/>
    </xf>
    <xf numFmtId="164" fontId="12" fillId="2" borderId="5" xfId="0" applyFont="1" applyFill="1" applyBorder="1" applyAlignment="1">
      <alignment horizontal="center" vertical="center"/>
    </xf>
    <xf numFmtId="164" fontId="11" fillId="0" borderId="0" xfId="0" applyFont="1">
      <alignment vertical="center"/>
    </xf>
    <xf numFmtId="164" fontId="15" fillId="4" borderId="0" xfId="0" applyFont="1" applyFill="1" applyAlignment="1">
      <alignment horizontal="left" vertical="center"/>
    </xf>
    <xf numFmtId="164" fontId="12" fillId="4" borderId="0" xfId="0" applyFont="1" applyFill="1" applyAlignment="1">
      <alignment horizontal="right" vertical="center"/>
    </xf>
    <xf numFmtId="3" fontId="12" fillId="4" borderId="0" xfId="0" applyNumberFormat="1" applyFont="1" applyFill="1" applyAlignment="1">
      <alignment horizontal="left" vertical="center"/>
    </xf>
    <xf numFmtId="164" fontId="12" fillId="4" borderId="0" xfId="0" applyFont="1" applyFill="1">
      <alignment vertical="center"/>
    </xf>
    <xf numFmtId="164" fontId="2" fillId="0" borderId="0" xfId="0" applyFont="1">
      <alignment vertical="center"/>
    </xf>
    <xf numFmtId="164" fontId="12" fillId="2" borderId="0" xfId="0" applyFont="1" applyFill="1" applyAlignment="1">
      <alignment horizontal="right" vertical="center"/>
    </xf>
    <xf numFmtId="164" fontId="12" fillId="2" borderId="0" xfId="0" applyFont="1" applyFill="1" applyAlignment="1">
      <alignment horizontal="left" vertical="center"/>
    </xf>
    <xf numFmtId="3" fontId="12" fillId="2" borderId="0" xfId="0" applyNumberFormat="1" applyFont="1" applyFill="1" applyAlignment="1">
      <alignment horizontal="left" vertical="center"/>
    </xf>
    <xf numFmtId="164" fontId="12" fillId="2" borderId="0" xfId="0" applyFont="1" applyFill="1">
      <alignment vertical="center"/>
    </xf>
    <xf numFmtId="164" fontId="15" fillId="2" borderId="0" xfId="0" applyFont="1" applyFill="1">
      <alignment vertical="center"/>
    </xf>
    <xf numFmtId="164" fontId="12" fillId="2" borderId="0" xfId="0" applyFont="1" applyFill="1" applyAlignment="1">
      <alignment horizontal="center" vertical="center"/>
    </xf>
    <xf numFmtId="3" fontId="12" fillId="2" borderId="0" xfId="0" applyNumberFormat="1" applyFont="1" applyFill="1" applyAlignment="1">
      <alignment horizontal="center" vertical="center"/>
    </xf>
    <xf numFmtId="164" fontId="12" fillId="2" borderId="0" xfId="0" quotePrefix="1" applyFont="1" applyFill="1">
      <alignment vertical="center"/>
    </xf>
    <xf numFmtId="164" fontId="19" fillId="2" borderId="9" xfId="0" applyNumberFormat="1" applyFont="1" applyFill="1" applyBorder="1" applyAlignment="1">
      <alignment horizontal="right" vertical="center"/>
    </xf>
    <xf numFmtId="164" fontId="17" fillId="2" borderId="9" xfId="0" applyNumberFormat="1" applyFont="1" applyFill="1" applyBorder="1" applyAlignment="1">
      <alignment horizontal="center" vertical="center"/>
    </xf>
    <xf numFmtId="164" fontId="12" fillId="2" borderId="3" xfId="0" applyNumberFormat="1" applyFont="1" applyFill="1" applyBorder="1" applyAlignment="1">
      <alignment horizontal="right" vertical="center"/>
    </xf>
    <xf numFmtId="164" fontId="12" fillId="2" borderId="4" xfId="0" applyFont="1" applyFill="1" applyBorder="1" applyAlignment="1">
      <alignment horizontal="center" vertical="center"/>
    </xf>
    <xf numFmtId="3" fontId="12" fillId="2" borderId="11" xfId="0" applyNumberFormat="1" applyFont="1" applyFill="1" applyBorder="1" applyAlignment="1">
      <alignment horizontal="center" vertical="center"/>
    </xf>
    <xf numFmtId="165" fontId="12" fillId="2" borderId="0" xfId="0" applyNumberFormat="1" applyFont="1" applyFill="1" applyBorder="1" applyAlignment="1">
      <alignment horizontal="center" vertical="center"/>
    </xf>
    <xf numFmtId="164" fontId="12" fillId="2" borderId="0" xfId="0" applyNumberFormat="1" applyFont="1" applyFill="1" applyBorder="1" applyAlignment="1">
      <alignment horizontal="center" vertical="center"/>
    </xf>
    <xf numFmtId="164" fontId="12" fillId="2" borderId="2" xfId="0" applyFont="1" applyFill="1" applyBorder="1" applyAlignment="1">
      <alignment horizontal="center" vertical="center"/>
    </xf>
    <xf numFmtId="3" fontId="12" fillId="2" borderId="0" xfId="0" applyNumberFormat="1" applyFont="1" applyFill="1" applyBorder="1">
      <alignment vertical="center"/>
    </xf>
    <xf numFmtId="165" fontId="12" fillId="2" borderId="0"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4" fontId="12" fillId="2" borderId="2" xfId="0" applyFont="1" applyFill="1" applyBorder="1" applyAlignment="1">
      <alignment horizontal="right" vertical="center"/>
    </xf>
    <xf numFmtId="165" fontId="12" fillId="2" borderId="6" xfId="0" applyNumberFormat="1" applyFont="1" applyFill="1" applyBorder="1" applyAlignment="1">
      <alignment horizontal="left" vertical="center"/>
    </xf>
    <xf numFmtId="9" fontId="12" fillId="2" borderId="0" xfId="3" applyFont="1" applyFill="1" applyAlignment="1">
      <alignment horizontal="left" vertical="center"/>
    </xf>
    <xf numFmtId="164" fontId="15" fillId="4" borderId="0" xfId="0" applyFont="1" applyFill="1" applyAlignment="1">
      <alignment horizontal="right" vertical="center"/>
    </xf>
    <xf numFmtId="164" fontId="0" fillId="4" borderId="0" xfId="0" applyFill="1">
      <alignment vertical="center"/>
    </xf>
    <xf numFmtId="164" fontId="12" fillId="3" borderId="0" xfId="0" applyFont="1" applyFill="1" applyBorder="1">
      <alignment vertical="center"/>
    </xf>
    <xf numFmtId="164" fontId="19" fillId="3" borderId="0" xfId="0" applyFont="1" applyFill="1" applyAlignment="1">
      <alignment horizontal="right" vertical="center"/>
    </xf>
    <xf numFmtId="165" fontId="12" fillId="3" borderId="0" xfId="0" applyNumberFormat="1" applyFont="1" applyFill="1" applyBorder="1" applyAlignment="1">
      <alignment horizontal="left" vertical="center"/>
    </xf>
    <xf numFmtId="165" fontId="12" fillId="3"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164" fontId="0" fillId="0" borderId="0" xfId="0" applyFill="1">
      <alignment vertical="center"/>
    </xf>
    <xf numFmtId="164" fontId="12" fillId="2" borderId="6" xfId="0" applyNumberFormat="1" applyFont="1" applyFill="1" applyBorder="1" applyAlignment="1">
      <alignment horizontal="left" vertical="center"/>
    </xf>
    <xf numFmtId="164" fontId="10" fillId="4" borderId="0" xfId="0" applyFont="1" applyFill="1" applyAlignment="1">
      <alignment horizontal="right" vertical="center"/>
    </xf>
    <xf numFmtId="164" fontId="12" fillId="3" borderId="0" xfId="0" applyFont="1" applyFill="1" applyAlignment="1">
      <alignment horizontal="center" vertical="center"/>
    </xf>
    <xf numFmtId="165" fontId="12" fillId="3" borderId="0" xfId="0" applyNumberFormat="1" applyFont="1" applyFill="1" applyAlignment="1">
      <alignment horizontal="left" vertical="center"/>
    </xf>
    <xf numFmtId="164" fontId="12" fillId="3" borderId="0" xfId="0" applyFont="1" applyFill="1" applyBorder="1" applyAlignment="1">
      <alignment horizontal="center" vertical="center"/>
    </xf>
    <xf numFmtId="164" fontId="9" fillId="0" borderId="0" xfId="0" applyFont="1" applyBorder="1" applyAlignment="1">
      <alignment horizontal="center" vertical="center"/>
    </xf>
    <xf numFmtId="164" fontId="0" fillId="0" borderId="0" xfId="0" applyAlignment="1">
      <alignment horizontal="right" vertical="center"/>
    </xf>
    <xf numFmtId="164" fontId="12" fillId="3" borderId="0" xfId="0" applyFont="1" applyFill="1">
      <alignment vertical="center"/>
    </xf>
    <xf numFmtId="164" fontId="12" fillId="3" borderId="0" xfId="0" applyFont="1" applyFill="1" applyAlignment="1">
      <alignment horizontal="right" vertical="center"/>
    </xf>
    <xf numFmtId="3" fontId="12" fillId="3" borderId="0" xfId="0" applyNumberFormat="1" applyFont="1" applyFill="1" applyBorder="1" applyAlignment="1">
      <alignment horizontal="center" vertical="center"/>
    </xf>
    <xf numFmtId="164" fontId="2" fillId="0" borderId="0" xfId="0" applyFont="1" applyBorder="1">
      <alignment vertical="center"/>
    </xf>
    <xf numFmtId="164" fontId="12" fillId="3" borderId="0" xfId="0" applyFont="1" applyFill="1" applyBorder="1" applyAlignment="1">
      <alignment horizontal="right" vertical="center"/>
    </xf>
    <xf numFmtId="3" fontId="12" fillId="3" borderId="0" xfId="0" applyNumberFormat="1" applyFont="1" applyFill="1" applyBorder="1" applyAlignment="1">
      <alignment horizontal="left" vertical="center"/>
    </xf>
    <xf numFmtId="164" fontId="0" fillId="3" borderId="0" xfId="0" applyFill="1" applyBorder="1" applyAlignment="1">
      <alignment vertical="center"/>
    </xf>
    <xf numFmtId="3" fontId="0" fillId="0" borderId="0" xfId="0" applyNumberFormat="1">
      <alignment vertical="center"/>
    </xf>
    <xf numFmtId="3" fontId="0" fillId="0" borderId="0" xfId="0" applyNumberFormat="1" applyFill="1" applyBorder="1" applyAlignment="1">
      <alignment horizontal="center" vertical="center"/>
    </xf>
    <xf numFmtId="3" fontId="0" fillId="0" borderId="0" xfId="0" applyNumberFormat="1" applyBorder="1">
      <alignment vertical="center"/>
    </xf>
    <xf numFmtId="164" fontId="12" fillId="2" borderId="0" xfId="0" applyFont="1" applyFill="1" applyAlignment="1">
      <alignment vertical="center" wrapText="1"/>
    </xf>
    <xf numFmtId="3" fontId="12" fillId="2" borderId="0" xfId="0" applyNumberFormat="1" applyFont="1" applyFill="1" applyAlignment="1">
      <alignment horizontal="right" vertical="center"/>
    </xf>
    <xf numFmtId="164" fontId="12" fillId="3" borderId="0" xfId="0" applyFont="1" applyFill="1" applyBorder="1" applyAlignment="1">
      <alignment vertical="center"/>
    </xf>
    <xf numFmtId="164" fontId="12" fillId="2" borderId="0" xfId="0" applyFont="1" applyFill="1" applyAlignment="1">
      <alignment horizontal="left" vertical="center" wrapText="1"/>
    </xf>
    <xf numFmtId="3" fontId="3" fillId="0" borderId="0" xfId="0" applyNumberFormat="1" applyFont="1" applyBorder="1" applyAlignment="1">
      <alignment horizontal="left" vertical="center"/>
    </xf>
    <xf numFmtId="164" fontId="3" fillId="0" borderId="0" xfId="0" applyNumberFormat="1" applyFont="1" applyBorder="1" applyAlignment="1">
      <alignment horizontal="left" vertical="center"/>
    </xf>
    <xf numFmtId="164" fontId="3" fillId="0" borderId="0" xfId="0" applyFont="1" applyBorder="1" applyAlignment="1">
      <alignment horizontal="left" vertical="center"/>
    </xf>
    <xf numFmtId="164" fontId="0" fillId="0" borderId="3" xfId="0" applyBorder="1">
      <alignment vertical="center"/>
    </xf>
    <xf numFmtId="164" fontId="19" fillId="3" borderId="0" xfId="0" applyFont="1" applyFill="1" applyBorder="1" applyAlignment="1">
      <alignment horizontal="right" vertical="center"/>
    </xf>
    <xf numFmtId="164" fontId="12" fillId="2" borderId="0" xfId="0" applyFont="1" applyFill="1" applyBorder="1" applyAlignment="1">
      <alignment vertical="center"/>
    </xf>
    <xf numFmtId="165" fontId="12" fillId="2" borderId="0" xfId="0" applyNumberFormat="1" applyFont="1" applyFill="1" applyAlignment="1">
      <alignment horizontal="left" vertical="center"/>
    </xf>
    <xf numFmtId="164" fontId="12" fillId="2" borderId="0" xfId="0" quotePrefix="1" applyFont="1" applyFill="1" applyAlignment="1">
      <alignment horizontal="left" vertical="center"/>
    </xf>
    <xf numFmtId="164" fontId="12" fillId="2" borderId="1" xfId="0" applyNumberFormat="1" applyFont="1" applyFill="1" applyBorder="1" applyAlignment="1">
      <alignment horizontal="center" vertical="center"/>
    </xf>
    <xf numFmtId="164" fontId="19" fillId="2" borderId="0" xfId="0" applyFont="1" applyFill="1" applyBorder="1" applyAlignment="1">
      <alignment horizontal="center" vertical="center"/>
    </xf>
    <xf numFmtId="164" fontId="15" fillId="2" borderId="16" xfId="0" applyFont="1" applyFill="1" applyBorder="1" applyAlignment="1">
      <alignment horizontal="right" vertical="center"/>
    </xf>
    <xf numFmtId="164" fontId="12" fillId="2" borderId="18" xfId="0" applyFont="1" applyFill="1" applyBorder="1" applyAlignment="1">
      <alignment horizontal="center" vertical="center"/>
    </xf>
    <xf numFmtId="164" fontId="12" fillId="2" borderId="16" xfId="0" applyFont="1" applyFill="1" applyBorder="1" applyAlignment="1">
      <alignment horizontal="center" vertical="center"/>
    </xf>
    <xf numFmtId="164" fontId="12" fillId="2" borderId="26" xfId="0" applyFont="1" applyFill="1" applyBorder="1" applyAlignment="1">
      <alignment horizontal="right" vertical="center"/>
    </xf>
    <xf numFmtId="165" fontId="12" fillId="2" borderId="21" xfId="0" applyNumberFormat="1" applyFont="1" applyFill="1" applyBorder="1" applyAlignment="1">
      <alignment horizontal="center" vertical="center"/>
    </xf>
    <xf numFmtId="165" fontId="12" fillId="2" borderId="26" xfId="0" applyNumberFormat="1" applyFont="1" applyFill="1" applyBorder="1" applyAlignment="1">
      <alignment horizontal="center" vertical="center"/>
    </xf>
    <xf numFmtId="3" fontId="12" fillId="2" borderId="21" xfId="0" applyNumberFormat="1" applyFont="1" applyFill="1" applyBorder="1" applyAlignment="1">
      <alignment horizontal="center" vertical="center"/>
    </xf>
    <xf numFmtId="3" fontId="12" fillId="2" borderId="26" xfId="0" applyNumberFormat="1" applyFont="1" applyFill="1" applyBorder="1" applyAlignment="1">
      <alignment horizontal="center" vertical="center"/>
    </xf>
    <xf numFmtId="164" fontId="12" fillId="2" borderId="16" xfId="0" applyFont="1" applyFill="1" applyBorder="1" applyAlignment="1">
      <alignment horizontal="right" vertical="center"/>
    </xf>
    <xf numFmtId="165" fontId="12" fillId="2" borderId="18" xfId="0" applyNumberFormat="1" applyFont="1" applyFill="1" applyBorder="1" applyAlignment="1">
      <alignment horizontal="center" vertical="center"/>
    </xf>
    <xf numFmtId="165" fontId="12" fillId="2" borderId="16" xfId="0" applyNumberFormat="1" applyFont="1" applyFill="1" applyBorder="1" applyAlignment="1">
      <alignment horizontal="center" vertical="center"/>
    </xf>
    <xf numFmtId="164" fontId="12" fillId="2" borderId="21" xfId="0" applyNumberFormat="1" applyFont="1" applyFill="1" applyBorder="1" applyAlignment="1">
      <alignment horizontal="center" vertical="center"/>
    </xf>
    <xf numFmtId="164" fontId="12" fillId="2" borderId="18" xfId="0" applyNumberFormat="1" applyFont="1" applyFill="1" applyBorder="1" applyAlignment="1">
      <alignment horizontal="center" vertical="center"/>
    </xf>
    <xf numFmtId="165" fontId="12" fillId="2" borderId="3" xfId="0" applyNumberFormat="1" applyFont="1" applyFill="1" applyBorder="1" applyAlignment="1">
      <alignment horizontal="center" vertical="center"/>
    </xf>
    <xf numFmtId="165" fontId="12" fillId="2" borderId="0" xfId="0" applyNumberFormat="1" applyFont="1" applyFill="1" applyAlignment="1">
      <alignment horizontal="center" vertical="center"/>
    </xf>
    <xf numFmtId="164" fontId="12" fillId="2" borderId="0" xfId="0" quotePrefix="1" applyFont="1" applyFill="1" applyBorder="1" applyAlignment="1">
      <alignment vertical="center"/>
    </xf>
    <xf numFmtId="164" fontId="12" fillId="2" borderId="26" xfId="0" applyFont="1" applyFill="1" applyBorder="1" applyAlignment="1">
      <alignment horizontal="center" vertical="center"/>
    </xf>
    <xf numFmtId="164" fontId="12" fillId="2" borderId="21" xfId="0" applyFont="1" applyFill="1" applyBorder="1" applyAlignment="1">
      <alignment horizontal="center" vertical="center"/>
    </xf>
    <xf numFmtId="164" fontId="12" fillId="2" borderId="26" xfId="0" applyNumberFormat="1" applyFont="1" applyFill="1" applyBorder="1" applyAlignment="1">
      <alignment horizontal="center" vertical="center"/>
    </xf>
    <xf numFmtId="164" fontId="12" fillId="2" borderId="16" xfId="0" applyNumberFormat="1" applyFont="1" applyFill="1" applyBorder="1" applyAlignment="1">
      <alignment horizontal="center" vertical="center"/>
    </xf>
    <xf numFmtId="164" fontId="12" fillId="2" borderId="26" xfId="0" applyFont="1" applyFill="1" applyBorder="1">
      <alignment vertical="center"/>
    </xf>
    <xf numFmtId="164" fontId="15" fillId="2" borderId="28" xfId="0" applyFont="1" applyFill="1" applyBorder="1">
      <alignment vertical="center"/>
    </xf>
    <xf numFmtId="164" fontId="12" fillId="2" borderId="29" xfId="0" applyFont="1" applyFill="1" applyBorder="1" applyAlignment="1">
      <alignment horizontal="left" vertical="center"/>
    </xf>
    <xf numFmtId="164" fontId="12" fillId="2" borderId="29" xfId="0" applyFont="1" applyFill="1" applyBorder="1">
      <alignment vertical="center"/>
    </xf>
    <xf numFmtId="164" fontId="12" fillId="2" borderId="30" xfId="0" applyFont="1" applyFill="1" applyBorder="1">
      <alignment vertical="center"/>
    </xf>
    <xf numFmtId="164" fontId="12" fillId="2" borderId="11" xfId="0" applyFont="1" applyFill="1" applyBorder="1" applyAlignment="1">
      <alignment horizontal="center" vertical="center"/>
    </xf>
    <xf numFmtId="165" fontId="12" fillId="2" borderId="2" xfId="0" applyNumberFormat="1" applyFont="1" applyFill="1" applyBorder="1">
      <alignment vertical="center"/>
    </xf>
    <xf numFmtId="165" fontId="12" fillId="2" borderId="6" xfId="0" applyNumberFormat="1" applyFont="1" applyFill="1" applyBorder="1" applyAlignment="1">
      <alignment horizontal="center" vertical="center"/>
    </xf>
    <xf numFmtId="165" fontId="12" fillId="2" borderId="7" xfId="0" applyNumberFormat="1" applyFont="1" applyFill="1" applyBorder="1" applyAlignment="1">
      <alignment horizontal="center" vertical="center"/>
    </xf>
    <xf numFmtId="164" fontId="0" fillId="0" borderId="1" xfId="0" applyBorder="1" applyAlignment="1">
      <alignment horizontal="center" vertical="center"/>
    </xf>
    <xf numFmtId="164" fontId="2" fillId="0" borderId="0" xfId="0" applyFont="1" applyAlignment="1">
      <alignment horizontal="right" vertical="center"/>
    </xf>
    <xf numFmtId="3" fontId="0" fillId="0" borderId="0" xfId="0" applyNumberFormat="1" applyAlignment="1">
      <alignment horizontal="center" vertical="center"/>
    </xf>
    <xf numFmtId="164" fontId="0" fillId="0" borderId="0" xfId="0" applyAlignment="1">
      <alignment horizontal="center" vertical="center"/>
    </xf>
    <xf numFmtId="165" fontId="0" fillId="0" borderId="0" xfId="0" applyNumberFormat="1" applyAlignment="1">
      <alignment horizontal="center" vertical="center"/>
    </xf>
    <xf numFmtId="164" fontId="0" fillId="0" borderId="0" xfId="0" applyAlignment="1">
      <alignment horizontal="left" vertical="center"/>
    </xf>
    <xf numFmtId="4" fontId="12" fillId="2" borderId="0" xfId="0" applyNumberFormat="1" applyFont="1" applyFill="1" applyBorder="1" applyAlignment="1">
      <alignment horizontal="center" vertical="center"/>
    </xf>
    <xf numFmtId="4" fontId="12" fillId="2" borderId="0" xfId="0" applyNumberFormat="1" applyFont="1" applyFill="1" applyBorder="1" applyAlignment="1">
      <alignment horizontal="right" vertical="center"/>
    </xf>
    <xf numFmtId="164" fontId="12" fillId="2" borderId="0" xfId="0" applyNumberFormat="1" applyFont="1" applyFill="1" applyAlignment="1">
      <alignment horizontal="center" vertical="center"/>
    </xf>
    <xf numFmtId="164" fontId="12" fillId="2" borderId="0" xfId="0" applyNumberFormat="1" applyFont="1" applyFill="1">
      <alignment vertical="center"/>
    </xf>
    <xf numFmtId="164" fontId="12" fillId="2" borderId="0" xfId="0" applyNumberFormat="1" applyFont="1" applyFill="1" applyAlignment="1">
      <alignment horizontal="left" vertical="center"/>
    </xf>
    <xf numFmtId="164" fontId="12" fillId="2" borderId="0" xfId="0" applyFont="1" applyFill="1" applyBorder="1" applyAlignment="1">
      <alignment horizontal="center" vertical="center"/>
    </xf>
    <xf numFmtId="164" fontId="1" fillId="0" borderId="0" xfId="0" applyFont="1">
      <alignment vertical="center"/>
    </xf>
    <xf numFmtId="3" fontId="0" fillId="0" borderId="0" xfId="0" applyNumberFormat="1" applyAlignment="1">
      <alignment horizontal="center" vertical="center"/>
    </xf>
    <xf numFmtId="164" fontId="12" fillId="5" borderId="0" xfId="0" applyFont="1" applyFill="1" applyAlignment="1">
      <alignment horizontal="right" vertical="center"/>
    </xf>
    <xf numFmtId="3" fontId="12" fillId="5" borderId="0" xfId="0" applyNumberFormat="1" applyFont="1" applyFill="1" applyAlignment="1">
      <alignment horizontal="left" vertical="center"/>
    </xf>
    <xf numFmtId="164" fontId="12" fillId="5" borderId="0" xfId="0" applyFont="1" applyFill="1">
      <alignment vertical="center"/>
    </xf>
    <xf numFmtId="164" fontId="15" fillId="5" borderId="16" xfId="0" applyFont="1" applyFill="1" applyBorder="1" applyAlignment="1">
      <alignment horizontal="right" vertical="center"/>
    </xf>
    <xf numFmtId="164" fontId="12" fillId="5" borderId="18" xfId="0" applyFont="1" applyFill="1" applyBorder="1" applyAlignment="1">
      <alignment horizontal="center" vertical="center"/>
    </xf>
    <xf numFmtId="164" fontId="12" fillId="5" borderId="16" xfId="0" applyFont="1" applyFill="1" applyBorder="1" applyAlignment="1">
      <alignment horizontal="center" vertical="center"/>
    </xf>
    <xf numFmtId="164" fontId="12" fillId="5" borderId="3" xfId="0" applyFont="1" applyFill="1" applyBorder="1" applyAlignment="1">
      <alignment horizontal="center" vertical="center"/>
    </xf>
    <xf numFmtId="3" fontId="12" fillId="5" borderId="15" xfId="0" applyNumberFormat="1" applyFont="1" applyFill="1" applyBorder="1" applyAlignment="1">
      <alignment horizontal="right" vertical="center"/>
    </xf>
    <xf numFmtId="164" fontId="12" fillId="5" borderId="0" xfId="0" applyNumberFormat="1" applyFont="1" applyFill="1" applyAlignment="1">
      <alignment horizontal="center" vertical="center"/>
    </xf>
    <xf numFmtId="3" fontId="12" fillId="5" borderId="16" xfId="0" applyNumberFormat="1" applyFont="1" applyFill="1" applyBorder="1" applyAlignment="1">
      <alignment horizontal="right" vertical="center"/>
    </xf>
    <xf numFmtId="3" fontId="21" fillId="5" borderId="34" xfId="0" applyNumberFormat="1" applyFont="1" applyFill="1" applyBorder="1" applyAlignment="1">
      <alignment horizontal="center" vertical="center"/>
    </xf>
    <xf numFmtId="3" fontId="21" fillId="5" borderId="33" xfId="0" applyNumberFormat="1" applyFont="1" applyFill="1" applyBorder="1" applyAlignment="1">
      <alignment horizontal="center" vertical="center"/>
    </xf>
    <xf numFmtId="164" fontId="12" fillId="5" borderId="3" xfId="0" applyNumberFormat="1" applyFont="1" applyFill="1" applyBorder="1" applyAlignment="1">
      <alignment horizontal="center" vertical="center"/>
    </xf>
    <xf numFmtId="164" fontId="12" fillId="5" borderId="21"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5" borderId="0" xfId="0" quotePrefix="1" applyFont="1" applyFill="1">
      <alignment vertical="center"/>
    </xf>
    <xf numFmtId="3" fontId="12" fillId="5" borderId="0" xfId="0" applyNumberFormat="1" applyFont="1" applyFill="1">
      <alignment vertical="center"/>
    </xf>
    <xf numFmtId="3" fontId="12" fillId="5" borderId="18" xfId="0" applyNumberFormat="1" applyFont="1" applyFill="1" applyBorder="1" applyAlignment="1">
      <alignment horizontal="center" vertical="center"/>
    </xf>
    <xf numFmtId="3" fontId="12" fillId="5" borderId="16" xfId="0" applyNumberFormat="1" applyFont="1" applyFill="1" applyBorder="1" applyAlignment="1">
      <alignment horizontal="center" vertical="center"/>
    </xf>
    <xf numFmtId="3" fontId="12" fillId="5" borderId="3" xfId="0" applyNumberFormat="1" applyFont="1" applyFill="1" applyBorder="1" applyAlignment="1">
      <alignment horizontal="center" vertical="center"/>
    </xf>
    <xf numFmtId="3" fontId="12" fillId="5" borderId="21"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3" fontId="12" fillId="5" borderId="0" xfId="0" applyNumberFormat="1" applyFont="1" applyFill="1" applyAlignment="1">
      <alignment horizontal="center" vertical="center"/>
    </xf>
    <xf numFmtId="164" fontId="12" fillId="5" borderId="0" xfId="0" applyFont="1" applyFill="1" applyBorder="1">
      <alignment vertical="center"/>
    </xf>
    <xf numFmtId="164" fontId="12" fillId="5" borderId="0" xfId="4" applyFont="1" applyFill="1" applyBorder="1">
      <alignment vertical="center"/>
    </xf>
    <xf numFmtId="164" fontId="0" fillId="5" borderId="0" xfId="0" applyFill="1">
      <alignment vertical="center"/>
    </xf>
    <xf numFmtId="164" fontId="15" fillId="5" borderId="16" xfId="4" applyFont="1" applyFill="1" applyBorder="1" applyAlignment="1">
      <alignment horizontal="right" vertical="center"/>
    </xf>
    <xf numFmtId="164" fontId="12" fillId="5" borderId="18" xfId="4" applyFont="1" applyFill="1" applyBorder="1" applyAlignment="1">
      <alignment horizontal="center" vertical="center"/>
    </xf>
    <xf numFmtId="164" fontId="12" fillId="5" borderId="13" xfId="4" applyFont="1" applyFill="1" applyBorder="1" applyAlignment="1">
      <alignment horizontal="center" vertical="center"/>
    </xf>
    <xf numFmtId="3" fontId="12" fillId="5" borderId="21" xfId="4" applyNumberFormat="1" applyFont="1" applyFill="1" applyBorder="1" applyAlignment="1">
      <alignment horizontal="center" vertical="center"/>
    </xf>
    <xf numFmtId="3" fontId="12" fillId="5" borderId="22" xfId="4" applyNumberFormat="1" applyFont="1" applyFill="1" applyBorder="1" applyAlignment="1">
      <alignment horizontal="center" vertical="center"/>
    </xf>
    <xf numFmtId="3" fontId="12" fillId="5" borderId="19" xfId="4" applyNumberFormat="1" applyFont="1" applyFill="1" applyBorder="1" applyAlignment="1">
      <alignment horizontal="center" vertical="center"/>
    </xf>
    <xf numFmtId="3" fontId="12" fillId="5" borderId="18" xfId="4" applyNumberFormat="1" applyFont="1" applyFill="1" applyBorder="1" applyAlignment="1">
      <alignment horizontal="center" vertical="center"/>
    </xf>
    <xf numFmtId="3" fontId="12" fillId="5" borderId="13" xfId="4" applyNumberFormat="1" applyFont="1" applyFill="1" applyBorder="1" applyAlignment="1">
      <alignment horizontal="center" vertical="center"/>
    </xf>
    <xf numFmtId="164" fontId="0" fillId="5" borderId="0" xfId="0" applyFill="1" applyBorder="1" applyAlignment="1">
      <alignment horizontal="center" vertical="center"/>
    </xf>
    <xf numFmtId="3" fontId="12" fillId="5" borderId="20" xfId="4" applyNumberFormat="1" applyFont="1" applyFill="1" applyBorder="1" applyAlignment="1">
      <alignment horizontal="center" vertical="center"/>
    </xf>
    <xf numFmtId="165" fontId="0" fillId="5" borderId="0" xfId="0" applyNumberFormat="1" applyFill="1" applyBorder="1" applyAlignment="1">
      <alignment horizontal="center" vertical="center"/>
    </xf>
    <xf numFmtId="164" fontId="0" fillId="5" borderId="0" xfId="0" applyFill="1" applyBorder="1" applyAlignment="1">
      <alignment horizontal="right" vertical="center"/>
    </xf>
    <xf numFmtId="164" fontId="0" fillId="5" borderId="0" xfId="0" applyFill="1" applyAlignment="1">
      <alignment horizontal="center" vertical="center"/>
    </xf>
    <xf numFmtId="164" fontId="0" fillId="5" borderId="0" xfId="0" quotePrefix="1" applyFill="1">
      <alignment vertical="center"/>
    </xf>
    <xf numFmtId="164" fontId="12" fillId="5" borderId="13" xfId="0" applyFont="1" applyFill="1" applyBorder="1" applyAlignment="1">
      <alignment horizontal="center" vertical="center"/>
    </xf>
    <xf numFmtId="164" fontId="12" fillId="5" borderId="15" xfId="0" applyFont="1" applyFill="1" applyBorder="1" applyAlignment="1">
      <alignment horizontal="right" vertical="center"/>
    </xf>
    <xf numFmtId="3" fontId="12" fillId="5" borderId="19" xfId="0" applyNumberFormat="1" applyFont="1" applyFill="1" applyBorder="1" applyAlignment="1">
      <alignment horizontal="center" vertical="center"/>
    </xf>
    <xf numFmtId="164" fontId="12" fillId="5" borderId="16" xfId="0" applyFont="1" applyFill="1" applyBorder="1" applyAlignment="1">
      <alignment horizontal="right" vertical="center"/>
    </xf>
    <xf numFmtId="3" fontId="12" fillId="5" borderId="13" xfId="0" applyNumberFormat="1" applyFont="1" applyFill="1" applyBorder="1" applyAlignment="1">
      <alignment horizontal="center" vertical="center"/>
    </xf>
    <xf numFmtId="164" fontId="12" fillId="5" borderId="17" xfId="0" applyFont="1" applyFill="1" applyBorder="1" applyAlignment="1">
      <alignment horizontal="right" vertical="center"/>
    </xf>
    <xf numFmtId="3" fontId="12" fillId="5" borderId="23" xfId="0" applyNumberFormat="1" applyFont="1" applyFill="1" applyBorder="1" applyAlignment="1">
      <alignment horizontal="center" vertical="center"/>
    </xf>
    <xf numFmtId="3" fontId="12" fillId="5" borderId="24" xfId="0" applyNumberFormat="1" applyFont="1" applyFill="1" applyBorder="1" applyAlignment="1">
      <alignment horizontal="center" vertical="center"/>
    </xf>
    <xf numFmtId="164" fontId="12" fillId="5" borderId="0" xfId="0" applyFont="1" applyFill="1" applyAlignment="1">
      <alignment horizontal="center" vertical="center"/>
    </xf>
    <xf numFmtId="4" fontId="12" fillId="5" borderId="19" xfId="0" applyNumberFormat="1" applyFont="1" applyFill="1" applyBorder="1" applyAlignment="1">
      <alignment horizontal="center" vertical="center"/>
    </xf>
    <xf numFmtId="164" fontId="12" fillId="5" borderId="0" xfId="0" applyNumberFormat="1" applyFont="1" applyFill="1" applyBorder="1" applyAlignment="1">
      <alignment horizontal="center" vertical="center"/>
    </xf>
    <xf numFmtId="4" fontId="12" fillId="5" borderId="18" xfId="0" applyNumberFormat="1" applyFont="1" applyFill="1" applyBorder="1" applyAlignment="1">
      <alignment horizontal="center" vertical="center"/>
    </xf>
    <xf numFmtId="164" fontId="12" fillId="5" borderId="13" xfId="0" applyNumberFormat="1" applyFont="1" applyFill="1" applyBorder="1" applyAlignment="1">
      <alignment horizontal="center" vertical="center"/>
    </xf>
    <xf numFmtId="164" fontId="12" fillId="5" borderId="23" xfId="0" applyFont="1" applyFill="1" applyBorder="1" applyAlignment="1">
      <alignment horizontal="center" vertical="center"/>
    </xf>
    <xf numFmtId="164" fontId="12" fillId="5" borderId="24" xfId="0" applyNumberFormat="1" applyFont="1" applyFill="1" applyBorder="1" applyAlignment="1">
      <alignment horizontal="center" vertical="center"/>
    </xf>
    <xf numFmtId="164" fontId="12" fillId="5" borderId="18" xfId="0" applyNumberFormat="1" applyFont="1" applyFill="1" applyBorder="1" applyAlignment="1">
      <alignment horizontal="center" vertical="center"/>
    </xf>
    <xf numFmtId="164" fontId="12" fillId="5" borderId="23" xfId="0" applyNumberFormat="1" applyFont="1" applyFill="1" applyBorder="1" applyAlignment="1">
      <alignment horizontal="center" vertical="center"/>
    </xf>
    <xf numFmtId="164" fontId="0" fillId="5" borderId="0" xfId="0" applyFill="1" applyBorder="1">
      <alignment vertical="center"/>
    </xf>
    <xf numFmtId="164" fontId="0" fillId="5" borderId="0" xfId="0" quotePrefix="1" applyFill="1" applyBorder="1">
      <alignment vertical="center"/>
    </xf>
    <xf numFmtId="164" fontId="12" fillId="5" borderId="26" xfId="0" applyFont="1" applyFill="1" applyBorder="1" applyAlignment="1">
      <alignment horizontal="right" vertical="center"/>
    </xf>
    <xf numFmtId="3" fontId="12" fillId="5" borderId="26" xfId="0" applyNumberFormat="1" applyFont="1" applyFill="1" applyBorder="1" applyAlignment="1">
      <alignment horizontal="center" vertical="center"/>
    </xf>
    <xf numFmtId="164" fontId="12" fillId="5" borderId="0" xfId="0" applyFont="1" applyFill="1" applyBorder="1" applyAlignment="1">
      <alignment horizontal="right" vertical="center"/>
    </xf>
    <xf numFmtId="3" fontId="12" fillId="5" borderId="0" xfId="0" applyNumberFormat="1" applyFont="1" applyFill="1" applyBorder="1" applyAlignment="1">
      <alignment horizontal="center" vertical="center"/>
    </xf>
    <xf numFmtId="164" fontId="12" fillId="5" borderId="0" xfId="0" applyFont="1" applyFill="1" applyBorder="1" applyAlignment="1">
      <alignment horizontal="center" vertical="center"/>
    </xf>
    <xf numFmtId="164" fontId="12" fillId="5" borderId="0" xfId="0" applyFont="1" applyFill="1" applyAlignment="1">
      <alignment horizontal="left" vertical="center"/>
    </xf>
    <xf numFmtId="164" fontId="12" fillId="5" borderId="0" xfId="0" applyFont="1" applyFill="1" applyBorder="1" applyAlignment="1">
      <alignment vertical="center"/>
    </xf>
    <xf numFmtId="164" fontId="19" fillId="5" borderId="0" xfId="0" applyFont="1" applyFill="1" applyAlignment="1">
      <alignment horizontal="right" vertical="center"/>
    </xf>
    <xf numFmtId="3" fontId="12" fillId="5" borderId="0" xfId="0" applyNumberFormat="1" applyFont="1" applyFill="1" applyBorder="1">
      <alignment vertical="center"/>
    </xf>
    <xf numFmtId="3" fontId="12" fillId="5" borderId="0" xfId="0" applyNumberFormat="1" applyFont="1" applyFill="1" applyBorder="1" applyAlignment="1">
      <alignment vertical="center"/>
    </xf>
    <xf numFmtId="164" fontId="12" fillId="5" borderId="0" xfId="0" quotePrefix="1" applyFont="1" applyFill="1" applyBorder="1">
      <alignment vertical="center"/>
    </xf>
    <xf numFmtId="164" fontId="12" fillId="5" borderId="27" xfId="0" applyFont="1" applyFill="1" applyBorder="1">
      <alignment vertical="center"/>
    </xf>
    <xf numFmtId="164" fontId="12" fillId="5" borderId="22" xfId="0" applyNumberFormat="1" applyFont="1" applyFill="1" applyBorder="1" applyAlignment="1">
      <alignment horizontal="center" vertical="center"/>
    </xf>
    <xf numFmtId="164" fontId="12" fillId="5" borderId="0" xfId="0" quotePrefix="1" applyFont="1" applyFill="1" applyBorder="1" applyAlignment="1">
      <alignment vertical="center"/>
    </xf>
    <xf numFmtId="164" fontId="15" fillId="5" borderId="16" xfId="5" applyFont="1" applyFill="1" applyBorder="1" applyAlignment="1">
      <alignment horizontal="right" vertical="center"/>
    </xf>
    <xf numFmtId="164" fontId="12" fillId="5" borderId="18" xfId="5" applyFont="1" applyFill="1" applyBorder="1" applyAlignment="1">
      <alignment horizontal="center" vertical="center"/>
    </xf>
    <xf numFmtId="164" fontId="12" fillId="5" borderId="26"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3" fontId="12" fillId="5" borderId="0" xfId="0" applyNumberFormat="1" applyFont="1" applyFill="1" applyBorder="1" applyAlignment="1">
      <alignment horizontal="left" vertical="center"/>
    </xf>
    <xf numFmtId="164" fontId="12" fillId="5" borderId="26" xfId="0" applyFont="1" applyFill="1" applyBorder="1" applyAlignment="1">
      <alignment vertical="center"/>
    </xf>
    <xf numFmtId="164" fontId="12" fillId="5" borderId="0" xfId="0" applyFont="1" applyFill="1" applyBorder="1" applyAlignment="1">
      <alignment horizontal="left" vertical="center"/>
    </xf>
    <xf numFmtId="164" fontId="12" fillId="5" borderId="13" xfId="0" applyFont="1" applyFill="1" applyBorder="1" applyAlignment="1">
      <alignment horizontal="left" vertical="center"/>
    </xf>
    <xf numFmtId="164" fontId="12" fillId="5" borderId="22" xfId="0" applyFont="1" applyFill="1" applyBorder="1" applyAlignment="1">
      <alignment horizontal="left" vertical="center"/>
    </xf>
    <xf numFmtId="165" fontId="12" fillId="5" borderId="22" xfId="0" applyNumberFormat="1" applyFont="1" applyFill="1" applyBorder="1" applyAlignment="1">
      <alignment horizontal="left" vertical="center"/>
    </xf>
    <xf numFmtId="3" fontId="12" fillId="5" borderId="22" xfId="0" applyNumberFormat="1" applyFont="1" applyFill="1" applyBorder="1" applyAlignment="1">
      <alignment horizontal="left" vertical="center"/>
    </xf>
    <xf numFmtId="165" fontId="12" fillId="5" borderId="19" xfId="0" applyNumberFormat="1" applyFont="1" applyFill="1" applyBorder="1" applyAlignment="1">
      <alignment horizontal="center" vertical="center"/>
    </xf>
    <xf numFmtId="165" fontId="12" fillId="5" borderId="0" xfId="0" applyNumberFormat="1" applyFont="1" applyFill="1" applyBorder="1" applyAlignment="1">
      <alignment horizontal="left" vertical="center"/>
    </xf>
    <xf numFmtId="165" fontId="12" fillId="5" borderId="21" xfId="0" applyNumberFormat="1" applyFont="1" applyFill="1" applyBorder="1" applyAlignment="1">
      <alignment horizontal="center" vertical="center"/>
    </xf>
    <xf numFmtId="165" fontId="12" fillId="5" borderId="0" xfId="0" applyNumberFormat="1" applyFont="1" applyFill="1" applyAlignment="1">
      <alignment horizontal="left" vertical="center"/>
    </xf>
    <xf numFmtId="164" fontId="12" fillId="5" borderId="0" xfId="0" quotePrefix="1" applyFont="1" applyFill="1" applyAlignment="1">
      <alignment horizontal="left" vertical="center"/>
    </xf>
    <xf numFmtId="165" fontId="12" fillId="5" borderId="0" xfId="0" applyNumberFormat="1" applyFont="1" applyFill="1" applyBorder="1" applyAlignment="1">
      <alignment horizontal="center" vertical="center"/>
    </xf>
    <xf numFmtId="3" fontId="12" fillId="5" borderId="17" xfId="0" applyNumberFormat="1" applyFont="1" applyFill="1" applyBorder="1" applyAlignment="1">
      <alignment horizontal="right" vertical="center"/>
    </xf>
    <xf numFmtId="3" fontId="21" fillId="5" borderId="23" xfId="0" applyNumberFormat="1" applyFont="1" applyFill="1" applyBorder="1" applyAlignment="1">
      <alignment horizontal="center" vertical="center"/>
    </xf>
    <xf numFmtId="3" fontId="21" fillId="5" borderId="36" xfId="0" applyNumberFormat="1" applyFont="1" applyFill="1" applyBorder="1" applyAlignment="1">
      <alignment horizontal="center" vertical="center"/>
    </xf>
    <xf numFmtId="164" fontId="12" fillId="5" borderId="35" xfId="0" applyNumberFormat="1" applyFont="1" applyFill="1" applyBorder="1" applyAlignment="1">
      <alignment horizontal="center" vertical="center"/>
    </xf>
    <xf numFmtId="3" fontId="12" fillId="5" borderId="17" xfId="0" applyNumberFormat="1" applyFont="1" applyFill="1" applyBorder="1" applyAlignment="1">
      <alignment horizontal="center" vertical="center"/>
    </xf>
    <xf numFmtId="3" fontId="12" fillId="5" borderId="35" xfId="0" applyNumberFormat="1" applyFont="1" applyFill="1" applyBorder="1" applyAlignment="1">
      <alignment horizontal="center" vertical="center"/>
    </xf>
    <xf numFmtId="3" fontId="22" fillId="5" borderId="19" xfId="0" applyNumberFormat="1" applyFont="1" applyFill="1" applyBorder="1" applyAlignment="1">
      <alignment horizontal="center" vertical="center"/>
    </xf>
    <xf numFmtId="3" fontId="22" fillId="5" borderId="15" xfId="0" applyNumberFormat="1" applyFont="1" applyFill="1" applyBorder="1" applyAlignment="1">
      <alignment horizontal="center" vertical="center"/>
    </xf>
    <xf numFmtId="3" fontId="22" fillId="5" borderId="21" xfId="0" applyNumberFormat="1" applyFont="1" applyFill="1" applyBorder="1" applyAlignment="1">
      <alignment horizontal="center" vertical="center"/>
    </xf>
    <xf numFmtId="3" fontId="22" fillId="5" borderId="26" xfId="0" applyNumberFormat="1" applyFont="1" applyFill="1" applyBorder="1" applyAlignment="1">
      <alignment horizontal="center" vertical="center"/>
    </xf>
    <xf numFmtId="3" fontId="22" fillId="5" borderId="18" xfId="0" applyNumberFormat="1" applyFont="1" applyFill="1" applyBorder="1" applyAlignment="1">
      <alignment horizontal="center" vertical="center"/>
    </xf>
    <xf numFmtId="3" fontId="22" fillId="5" borderId="16" xfId="0" applyNumberFormat="1" applyFont="1" applyFill="1" applyBorder="1" applyAlignment="1">
      <alignment horizontal="center" vertical="center"/>
    </xf>
    <xf numFmtId="164" fontId="12" fillId="5" borderId="0" xfId="0" applyFont="1" applyFill="1" applyAlignment="1">
      <alignment horizontal="center" vertical="center"/>
    </xf>
    <xf numFmtId="164" fontId="12" fillId="5" borderId="0" xfId="0" applyFont="1" applyFill="1" applyAlignment="1">
      <alignment horizontal="right" vertical="center"/>
    </xf>
    <xf numFmtId="3" fontId="12" fillId="5" borderId="0" xfId="0" applyNumberFormat="1" applyFont="1" applyFill="1" applyAlignment="1">
      <alignment horizontal="center" vertical="center"/>
    </xf>
    <xf numFmtId="164" fontId="12" fillId="5" borderId="0" xfId="0" applyFont="1" applyFill="1" applyBorder="1" applyAlignment="1">
      <alignment horizontal="right" vertical="center"/>
    </xf>
    <xf numFmtId="164" fontId="12" fillId="5" borderId="3" xfId="0" applyFont="1" applyFill="1" applyBorder="1" applyAlignment="1">
      <alignment horizontal="right" vertical="center"/>
    </xf>
    <xf numFmtId="164" fontId="12" fillId="5" borderId="0" xfId="4" applyFont="1" applyFill="1" applyBorder="1" applyAlignment="1">
      <alignment horizontal="center" vertical="center"/>
    </xf>
    <xf numFmtId="164" fontId="12" fillId="5" borderId="16" xfId="4" applyFont="1" applyFill="1" applyBorder="1" applyAlignment="1">
      <alignment horizontal="right" vertical="center"/>
    </xf>
    <xf numFmtId="164" fontId="12" fillId="5" borderId="17" xfId="4" applyFont="1" applyFill="1" applyBorder="1" applyAlignment="1">
      <alignment horizontal="right" vertical="center"/>
    </xf>
    <xf numFmtId="164" fontId="12" fillId="5" borderId="0" xfId="0" applyFont="1" applyFill="1" applyBorder="1">
      <alignment vertical="center"/>
    </xf>
    <xf numFmtId="164" fontId="12" fillId="5" borderId="0" xfId="0" quotePrefix="1" applyFont="1" applyFill="1" applyAlignment="1">
      <alignment horizontal="left" vertical="center"/>
    </xf>
    <xf numFmtId="164" fontId="12" fillId="2" borderId="0" xfId="0" applyFont="1" applyFill="1" applyAlignment="1">
      <alignment vertical="center" wrapText="1"/>
    </xf>
    <xf numFmtId="164" fontId="12" fillId="5" borderId="31" xfId="0" applyFont="1" applyFill="1" applyBorder="1" applyAlignment="1">
      <alignment horizontal="right" vertical="center"/>
    </xf>
    <xf numFmtId="164" fontId="12" fillId="5" borderId="25" xfId="0" applyFont="1" applyFill="1" applyBorder="1" applyAlignment="1">
      <alignment horizontal="right" vertical="center"/>
    </xf>
    <xf numFmtId="164" fontId="12" fillId="5" borderId="32" xfId="0" applyFont="1" applyFill="1" applyBorder="1" applyAlignment="1">
      <alignment horizontal="right" vertical="center"/>
    </xf>
    <xf numFmtId="164" fontId="12" fillId="5" borderId="0" xfId="0" applyNumberFormat="1" applyFont="1" applyFill="1" applyAlignment="1">
      <alignment horizontal="center" vertical="center"/>
    </xf>
    <xf numFmtId="164" fontId="12" fillId="5" borderId="0" xfId="0" applyFont="1" applyFill="1" applyBorder="1" applyAlignment="1">
      <alignment horizontal="center" vertical="center"/>
    </xf>
    <xf numFmtId="164" fontId="12" fillId="5" borderId="26" xfId="0" applyFont="1" applyFill="1" applyBorder="1" applyAlignment="1">
      <alignment horizontal="right" vertical="center"/>
    </xf>
    <xf numFmtId="164" fontId="12" fillId="5" borderId="16" xfId="0" applyFont="1" applyFill="1" applyBorder="1" applyAlignment="1">
      <alignment horizontal="right" vertical="center"/>
    </xf>
    <xf numFmtId="164" fontId="12" fillId="5" borderId="26" xfId="5" applyFont="1" applyFill="1" applyBorder="1" applyAlignment="1">
      <alignment horizontal="right" vertical="center"/>
    </xf>
    <xf numFmtId="164" fontId="12" fillId="5" borderId="16" xfId="5" applyFont="1" applyFill="1" applyBorder="1" applyAlignment="1">
      <alignment horizontal="right" vertical="center"/>
    </xf>
    <xf numFmtId="164" fontId="12" fillId="2" borderId="0" xfId="0" applyFont="1" applyFill="1" applyAlignment="1">
      <alignment horizontal="right" vertical="center" wrapText="1"/>
    </xf>
    <xf numFmtId="164" fontId="12" fillId="4" borderId="3" xfId="0" applyFont="1" applyFill="1" applyBorder="1" applyAlignment="1">
      <alignment horizontal="center" vertical="center"/>
    </xf>
    <xf numFmtId="164" fontId="12" fillId="2" borderId="0" xfId="0" applyFont="1" applyFill="1" applyAlignment="1">
      <alignment horizontal="right" vertical="center"/>
    </xf>
    <xf numFmtId="164" fontId="12" fillId="2" borderId="14" xfId="0" applyFont="1" applyFill="1" applyBorder="1" applyAlignment="1">
      <alignment horizontal="center" vertical="center"/>
    </xf>
    <xf numFmtId="164" fontId="12" fillId="2" borderId="0" xfId="0" applyFont="1" applyFill="1" applyBorder="1" applyAlignment="1">
      <alignment horizontal="center" vertical="center"/>
    </xf>
    <xf numFmtId="164" fontId="12" fillId="5" borderId="14" xfId="0" applyFont="1" applyFill="1" applyBorder="1" applyAlignment="1">
      <alignment horizontal="center" vertical="center"/>
    </xf>
    <xf numFmtId="164" fontId="12" fillId="5" borderId="26" xfId="0" applyFont="1" applyFill="1" applyBorder="1" applyAlignment="1">
      <alignment horizontal="center" vertical="center"/>
    </xf>
  </cellXfs>
  <cellStyles count="10">
    <cellStyle name="Followed Hyperlink" xfId="2" builtinId="9" hidden="1"/>
    <cellStyle name="Followed Hyperlink" xfId="7" builtinId="9" hidden="1"/>
    <cellStyle name="Followed Hyperlink" xfId="9" builtinId="9" hidden="1"/>
    <cellStyle name="Hyperlink" xfId="1" builtinId="8" hidden="1"/>
    <cellStyle name="Hyperlink" xfId="6" builtinId="8" hidden="1"/>
    <cellStyle name="Hyperlink" xfId="8" builtinId="8" hidden="1"/>
    <cellStyle name="Normal" xfId="0" builtinId="0"/>
    <cellStyle name="Normal_Chapter 12" xfId="4"/>
    <cellStyle name="Normal_Chapter 12_1" xfId="5"/>
    <cellStyle name="Percent" xfId="3"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26034087511"/>
          <c:y val="0.0381944444444444"/>
          <c:w val="0.69003588159075"/>
          <c:h val="0.849736712598425"/>
        </c:manualLayout>
      </c:layout>
      <c:scatterChart>
        <c:scatterStyle val="lineMarker"/>
        <c:varyColors val="0"/>
        <c:ser>
          <c:idx val="0"/>
          <c:order val="0"/>
          <c:tx>
            <c:v>F2 L1</c:v>
          </c:tx>
          <c:xVal>
            <c:numRef>
              <c:f>'Chapter 12'!$B$494:$B$496</c:f>
              <c:numCache>
                <c:formatCode>#,##0</c:formatCode>
                <c:ptCount val="3"/>
                <c:pt idx="0">
                  <c:v>1.0</c:v>
                </c:pt>
                <c:pt idx="1">
                  <c:v>2.0</c:v>
                </c:pt>
                <c:pt idx="2">
                  <c:v>3.0</c:v>
                </c:pt>
              </c:numCache>
            </c:numRef>
          </c:xVal>
          <c:yVal>
            <c:numRef>
              <c:f>'Chapter 12'!$C$494:$C$496</c:f>
              <c:numCache>
                <c:formatCode>#,##0.0</c:formatCode>
                <c:ptCount val="3"/>
                <c:pt idx="0">
                  <c:v>10.0</c:v>
                </c:pt>
                <c:pt idx="1">
                  <c:v>10.0</c:v>
                </c:pt>
                <c:pt idx="2">
                  <c:v>2.0</c:v>
                </c:pt>
              </c:numCache>
            </c:numRef>
          </c:yVal>
          <c:smooth val="0"/>
        </c:ser>
        <c:ser>
          <c:idx val="1"/>
          <c:order val="1"/>
          <c:tx>
            <c:v>F2L L2</c:v>
          </c:tx>
          <c:xVal>
            <c:numRef>
              <c:f>'Chapter 12'!$B$494:$B$496</c:f>
              <c:numCache>
                <c:formatCode>#,##0</c:formatCode>
                <c:ptCount val="3"/>
                <c:pt idx="0">
                  <c:v>1.0</c:v>
                </c:pt>
                <c:pt idx="1">
                  <c:v>2.0</c:v>
                </c:pt>
                <c:pt idx="2">
                  <c:v>3.0</c:v>
                </c:pt>
              </c:numCache>
            </c:numRef>
          </c:xVal>
          <c:yVal>
            <c:numRef>
              <c:f>'Chapter 12'!$D$494:$D$496</c:f>
              <c:numCache>
                <c:formatCode>#,##0.0</c:formatCode>
                <c:ptCount val="3"/>
                <c:pt idx="0">
                  <c:v>5.5</c:v>
                </c:pt>
                <c:pt idx="1">
                  <c:v>8.0</c:v>
                </c:pt>
                <c:pt idx="2">
                  <c:v>7.0</c:v>
                </c:pt>
              </c:numCache>
            </c:numRef>
          </c:yVal>
          <c:smooth val="0"/>
        </c:ser>
        <c:ser>
          <c:idx val="2"/>
          <c:order val="2"/>
          <c:tx>
            <c:v>F2 L3</c:v>
          </c:tx>
          <c:xVal>
            <c:numRef>
              <c:f>'Chapter 12'!$B$494:$B$496</c:f>
              <c:numCache>
                <c:formatCode>#,##0</c:formatCode>
                <c:ptCount val="3"/>
                <c:pt idx="0">
                  <c:v>1.0</c:v>
                </c:pt>
                <c:pt idx="1">
                  <c:v>2.0</c:v>
                </c:pt>
                <c:pt idx="2">
                  <c:v>3.0</c:v>
                </c:pt>
              </c:numCache>
            </c:numRef>
          </c:xVal>
          <c:yVal>
            <c:numRef>
              <c:f>'Chapter 12'!$E$494:$E$496</c:f>
              <c:numCache>
                <c:formatCode>#,##0.0</c:formatCode>
                <c:ptCount val="3"/>
                <c:pt idx="0">
                  <c:v>2.5</c:v>
                </c:pt>
                <c:pt idx="1">
                  <c:v>7.0</c:v>
                </c:pt>
                <c:pt idx="2">
                  <c:v>8.0</c:v>
                </c:pt>
              </c:numCache>
            </c:numRef>
          </c:yVal>
          <c:smooth val="0"/>
        </c:ser>
        <c:dLbls>
          <c:showLegendKey val="0"/>
          <c:showVal val="0"/>
          <c:showCatName val="0"/>
          <c:showSerName val="0"/>
          <c:showPercent val="0"/>
          <c:showBubbleSize val="0"/>
        </c:dLbls>
        <c:axId val="-2093411352"/>
        <c:axId val="-2122490872"/>
      </c:scatterChart>
      <c:valAx>
        <c:axId val="-2093411352"/>
        <c:scaling>
          <c:orientation val="minMax"/>
        </c:scaling>
        <c:delete val="0"/>
        <c:axPos val="b"/>
        <c:numFmt formatCode="#,##0" sourceLinked="1"/>
        <c:majorTickMark val="out"/>
        <c:minorTickMark val="none"/>
        <c:tickLblPos val="nextTo"/>
        <c:crossAx val="-2122490872"/>
        <c:crosses val="autoZero"/>
        <c:crossBetween val="midCat"/>
      </c:valAx>
      <c:valAx>
        <c:axId val="-2122490872"/>
        <c:scaling>
          <c:orientation val="minMax"/>
        </c:scaling>
        <c:delete val="0"/>
        <c:axPos val="l"/>
        <c:majorGridlines>
          <c:spPr>
            <a:ln>
              <a:noFill/>
            </a:ln>
          </c:spPr>
        </c:majorGridlines>
        <c:numFmt formatCode="#,##0.0" sourceLinked="1"/>
        <c:majorTickMark val="out"/>
        <c:minorTickMark val="none"/>
        <c:tickLblPos val="nextTo"/>
        <c:crossAx val="-2093411352"/>
        <c:crosses val="autoZero"/>
        <c:crossBetween val="midCat"/>
      </c:valAx>
    </c:plotArea>
    <c:legend>
      <c:legendPos val="r"/>
      <c:layout>
        <c:manualLayout>
          <c:xMode val="edge"/>
          <c:yMode val="edge"/>
          <c:x val="0.6751571287964"/>
          <c:y val="0.421136714528331"/>
          <c:w val="0.247322834645669"/>
          <c:h val="0.265925196850394"/>
        </c:manualLayout>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26034087511"/>
          <c:y val="0.0381944444444444"/>
          <c:w val="0.69003588159075"/>
          <c:h val="0.849736712598425"/>
        </c:manualLayout>
      </c:layout>
      <c:scatterChart>
        <c:scatterStyle val="lineMarker"/>
        <c:varyColors val="0"/>
        <c:ser>
          <c:idx val="0"/>
          <c:order val="0"/>
          <c:xVal>
            <c:numRef>
              <c:f>'Chapter 12'!$B$513:$B$515</c:f>
              <c:numCache>
                <c:formatCode>#,##0</c:formatCode>
                <c:ptCount val="3"/>
                <c:pt idx="0">
                  <c:v>1.0</c:v>
                </c:pt>
                <c:pt idx="1">
                  <c:v>2.0</c:v>
                </c:pt>
                <c:pt idx="2">
                  <c:v>3.0</c:v>
                </c:pt>
              </c:numCache>
            </c:numRef>
          </c:xVal>
          <c:yVal>
            <c:numRef>
              <c:f>'Chapter 12'!$C$513:$C$515</c:f>
              <c:numCache>
                <c:formatCode>#,##0.0</c:formatCode>
                <c:ptCount val="3"/>
                <c:pt idx="0">
                  <c:v>10.0</c:v>
                </c:pt>
                <c:pt idx="1">
                  <c:v>5.5</c:v>
                </c:pt>
                <c:pt idx="2">
                  <c:v>2.5</c:v>
                </c:pt>
              </c:numCache>
            </c:numRef>
          </c:yVal>
          <c:smooth val="0"/>
        </c:ser>
        <c:ser>
          <c:idx val="1"/>
          <c:order val="1"/>
          <c:xVal>
            <c:numRef>
              <c:f>'Chapter 12'!$B$513:$B$515</c:f>
              <c:numCache>
                <c:formatCode>#,##0</c:formatCode>
                <c:ptCount val="3"/>
                <c:pt idx="0">
                  <c:v>1.0</c:v>
                </c:pt>
                <c:pt idx="1">
                  <c:v>2.0</c:v>
                </c:pt>
                <c:pt idx="2">
                  <c:v>3.0</c:v>
                </c:pt>
              </c:numCache>
            </c:numRef>
          </c:xVal>
          <c:yVal>
            <c:numRef>
              <c:f>'Chapter 12'!$D$513:$D$515</c:f>
              <c:numCache>
                <c:formatCode>#,##0.0</c:formatCode>
                <c:ptCount val="3"/>
                <c:pt idx="0">
                  <c:v>10.0</c:v>
                </c:pt>
                <c:pt idx="1">
                  <c:v>8.0</c:v>
                </c:pt>
                <c:pt idx="2">
                  <c:v>7.0</c:v>
                </c:pt>
              </c:numCache>
            </c:numRef>
          </c:yVal>
          <c:smooth val="0"/>
        </c:ser>
        <c:ser>
          <c:idx val="2"/>
          <c:order val="2"/>
          <c:xVal>
            <c:numRef>
              <c:f>'Chapter 12'!$B$513:$B$515</c:f>
              <c:numCache>
                <c:formatCode>#,##0</c:formatCode>
                <c:ptCount val="3"/>
                <c:pt idx="0">
                  <c:v>1.0</c:v>
                </c:pt>
                <c:pt idx="1">
                  <c:v>2.0</c:v>
                </c:pt>
                <c:pt idx="2">
                  <c:v>3.0</c:v>
                </c:pt>
              </c:numCache>
            </c:numRef>
          </c:xVal>
          <c:yVal>
            <c:numRef>
              <c:f>'Chapter 12'!$E$513:$E$515</c:f>
              <c:numCache>
                <c:formatCode>#,##0.0</c:formatCode>
                <c:ptCount val="3"/>
                <c:pt idx="0">
                  <c:v>2.0</c:v>
                </c:pt>
                <c:pt idx="1">
                  <c:v>7.0</c:v>
                </c:pt>
                <c:pt idx="2">
                  <c:v>8.0</c:v>
                </c:pt>
              </c:numCache>
            </c:numRef>
          </c:yVal>
          <c:smooth val="0"/>
        </c:ser>
        <c:dLbls>
          <c:showLegendKey val="0"/>
          <c:showVal val="0"/>
          <c:showCatName val="0"/>
          <c:showSerName val="0"/>
          <c:showPercent val="0"/>
          <c:showBubbleSize val="0"/>
        </c:dLbls>
        <c:axId val="-2093915128"/>
        <c:axId val="-2123104856"/>
      </c:scatterChart>
      <c:valAx>
        <c:axId val="-2093915128"/>
        <c:scaling>
          <c:orientation val="minMax"/>
        </c:scaling>
        <c:delete val="0"/>
        <c:axPos val="b"/>
        <c:numFmt formatCode="#,##0" sourceLinked="1"/>
        <c:majorTickMark val="out"/>
        <c:minorTickMark val="none"/>
        <c:tickLblPos val="nextTo"/>
        <c:crossAx val="-2123104856"/>
        <c:crosses val="autoZero"/>
        <c:crossBetween val="midCat"/>
      </c:valAx>
      <c:valAx>
        <c:axId val="-2123104856"/>
        <c:scaling>
          <c:orientation val="minMax"/>
        </c:scaling>
        <c:delete val="0"/>
        <c:axPos val="l"/>
        <c:majorGridlines>
          <c:spPr>
            <a:ln>
              <a:noFill/>
            </a:ln>
          </c:spPr>
        </c:majorGridlines>
        <c:numFmt formatCode="#,##0.0" sourceLinked="1"/>
        <c:majorTickMark val="out"/>
        <c:minorTickMark val="none"/>
        <c:tickLblPos val="nextTo"/>
        <c:crossAx val="-2093915128"/>
        <c:crosses val="autoZero"/>
        <c:crossBetween val="midCat"/>
      </c:valAx>
    </c:plotArea>
    <c:legend>
      <c:legendPos val="r"/>
      <c:layout>
        <c:manualLayout>
          <c:xMode val="edge"/>
          <c:yMode val="edge"/>
          <c:x val="0.6751571287964"/>
          <c:y val="0.421136714528331"/>
          <c:w val="0.247322834645669"/>
          <c:h val="0.265925196850394"/>
        </c:manualLayout>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203200</xdr:colOff>
      <xdr:row>492</xdr:row>
      <xdr:rowOff>152400</xdr:rowOff>
    </xdr:from>
    <xdr:to>
      <xdr:col>7</xdr:col>
      <xdr:colOff>533400</xdr:colOff>
      <xdr:row>508</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215900</xdr:colOff>
      <xdr:row>511</xdr:row>
      <xdr:rowOff>152400</xdr:rowOff>
    </xdr:from>
    <xdr:to>
      <xdr:col>7</xdr:col>
      <xdr:colOff>546100</xdr:colOff>
      <xdr:row>527</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5"/>
  <sheetViews>
    <sheetView tabSelected="1" zoomScale="125" zoomScaleNormal="125" zoomScalePageLayoutView="125" workbookViewId="0">
      <selection activeCell="F464" sqref="F464"/>
    </sheetView>
  </sheetViews>
  <sheetFormatPr baseColWidth="10" defaultRowHeight="18" customHeight="1" x14ac:dyDescent="0"/>
  <cols>
    <col min="1" max="1" width="10.7109375" style="36"/>
    <col min="2" max="2" width="15.7109375" customWidth="1"/>
    <col min="3" max="12" width="14.140625" customWidth="1"/>
  </cols>
  <sheetData>
    <row r="1" spans="1:8" ht="18" customHeight="1">
      <c r="A1" t="s">
        <v>354</v>
      </c>
    </row>
    <row r="2" spans="1:8" ht="18" customHeight="1">
      <c r="A2"/>
      <c r="B2" t="s">
        <v>355</v>
      </c>
    </row>
    <row r="3" spans="1:8" ht="18" customHeight="1">
      <c r="A3"/>
      <c r="B3" t="s">
        <v>356</v>
      </c>
    </row>
    <row r="4" spans="1:8" ht="18" customHeight="1">
      <c r="A4"/>
      <c r="B4" t="s">
        <v>357</v>
      </c>
    </row>
    <row r="5" spans="1:8" ht="18" customHeight="1">
      <c r="A5"/>
      <c r="B5" t="s">
        <v>358</v>
      </c>
    </row>
    <row r="6" spans="1:8" ht="18" customHeight="1">
      <c r="A6"/>
      <c r="B6" t="s">
        <v>411</v>
      </c>
    </row>
    <row r="7" spans="1:8" ht="18" customHeight="1">
      <c r="A7"/>
      <c r="B7" s="139" t="s">
        <v>345</v>
      </c>
    </row>
    <row r="8" spans="1:8" ht="18" customHeight="1">
      <c r="A8"/>
      <c r="B8" s="139" t="s">
        <v>346</v>
      </c>
    </row>
    <row r="9" spans="1:8" ht="18" customHeight="1">
      <c r="A9"/>
      <c r="B9" s="139" t="s">
        <v>347</v>
      </c>
    </row>
    <row r="10" spans="1:8" ht="18" customHeight="1">
      <c r="A10"/>
    </row>
    <row r="11" spans="1:8" ht="18" customHeight="1">
      <c r="A11" s="31" t="s">
        <v>280</v>
      </c>
      <c r="B11" s="32" t="s">
        <v>304</v>
      </c>
      <c r="C11" s="33" t="s">
        <v>305</v>
      </c>
      <c r="D11" s="34">
        <v>16</v>
      </c>
      <c r="E11" s="33" t="s">
        <v>306</v>
      </c>
      <c r="F11" s="34">
        <f>D11*D12*D13</f>
        <v>64</v>
      </c>
      <c r="G11" s="35"/>
      <c r="H11" s="35"/>
    </row>
    <row r="12" spans="1:8" ht="18" customHeight="1">
      <c r="B12" s="35"/>
      <c r="C12" s="33" t="s">
        <v>307</v>
      </c>
      <c r="D12" s="34">
        <v>2</v>
      </c>
      <c r="E12" s="33" t="s">
        <v>308</v>
      </c>
      <c r="F12" s="34">
        <f>D11*D13</f>
        <v>32</v>
      </c>
      <c r="G12" s="35"/>
      <c r="H12" s="35"/>
    </row>
    <row r="13" spans="1:8" ht="18" customHeight="1">
      <c r="B13" s="35"/>
      <c r="C13" s="33" t="s">
        <v>309</v>
      </c>
      <c r="D13" s="34">
        <v>2</v>
      </c>
      <c r="E13" s="33" t="s">
        <v>310</v>
      </c>
      <c r="F13" s="34">
        <f>D11*D12</f>
        <v>32</v>
      </c>
      <c r="G13" s="35"/>
      <c r="H13" s="35"/>
    </row>
    <row r="14" spans="1:8" ht="18" customHeight="1">
      <c r="B14" s="141"/>
      <c r="C14" s="141" t="s">
        <v>311</v>
      </c>
      <c r="D14" s="142">
        <v>3900</v>
      </c>
      <c r="E14" s="142"/>
      <c r="F14" s="143"/>
      <c r="G14" s="143"/>
      <c r="H14" s="143"/>
    </row>
    <row r="15" spans="1:8" ht="18" customHeight="1">
      <c r="B15" s="141"/>
      <c r="C15" s="142"/>
      <c r="D15" s="141"/>
      <c r="E15" s="142"/>
      <c r="F15" s="143"/>
      <c r="G15" s="143"/>
      <c r="H15" s="143"/>
    </row>
    <row r="16" spans="1:8" ht="18" customHeight="1">
      <c r="B16" s="143" t="s">
        <v>312</v>
      </c>
      <c r="C16" s="143"/>
      <c r="D16" s="243" t="s">
        <v>313</v>
      </c>
      <c r="E16" s="243"/>
      <c r="F16" s="143"/>
      <c r="G16" s="143"/>
      <c r="H16" s="143"/>
    </row>
    <row r="17" spans="2:8" ht="18" customHeight="1">
      <c r="B17" s="143"/>
      <c r="C17" s="144" t="s">
        <v>314</v>
      </c>
      <c r="D17" s="145" t="s">
        <v>315</v>
      </c>
      <c r="E17" s="146" t="s">
        <v>316</v>
      </c>
      <c r="F17" s="147" t="s">
        <v>317</v>
      </c>
      <c r="G17" s="143"/>
      <c r="H17" s="143"/>
    </row>
    <row r="18" spans="2:8" ht="18" customHeight="1">
      <c r="B18" s="244" t="s">
        <v>318</v>
      </c>
      <c r="C18" s="231" t="s">
        <v>315</v>
      </c>
      <c r="D18" s="232">
        <v>2</v>
      </c>
      <c r="E18" s="233">
        <v>8</v>
      </c>
      <c r="F18" s="234">
        <f>AVERAGE(D18:E18)</f>
        <v>5</v>
      </c>
      <c r="G18" s="143"/>
      <c r="H18" s="143"/>
    </row>
    <row r="19" spans="2:8" ht="18" customHeight="1">
      <c r="B19" s="244"/>
      <c r="C19" s="150" t="s">
        <v>316</v>
      </c>
      <c r="D19" s="151">
        <v>10</v>
      </c>
      <c r="E19" s="152">
        <v>12</v>
      </c>
      <c r="F19" s="153">
        <f>AVERAGE(D19:E19)</f>
        <v>11</v>
      </c>
      <c r="G19" s="143"/>
      <c r="H19" s="143"/>
    </row>
    <row r="20" spans="2:8" ht="18" customHeight="1">
      <c r="B20" s="143"/>
      <c r="C20" s="148" t="s">
        <v>319</v>
      </c>
      <c r="D20" s="154">
        <f>AVERAGE(D18:D19)</f>
        <v>6</v>
      </c>
      <c r="E20" s="155">
        <f>AVERAGE(E18:E19)</f>
        <v>10</v>
      </c>
      <c r="F20" s="149">
        <f>AVERAGE(D18:E19)</f>
        <v>8</v>
      </c>
      <c r="G20" s="156" t="s">
        <v>320</v>
      </c>
      <c r="H20" s="143"/>
    </row>
    <row r="21" spans="2:8" ht="18" customHeight="1">
      <c r="B21" s="143"/>
      <c r="C21" s="157"/>
      <c r="D21" s="157"/>
      <c r="E21" s="157"/>
      <c r="F21" s="157"/>
      <c r="G21" s="143"/>
      <c r="H21" s="143"/>
    </row>
    <row r="22" spans="2:8" ht="18" customHeight="1">
      <c r="B22" s="143"/>
      <c r="C22" s="157"/>
      <c r="D22" s="245" t="s">
        <v>321</v>
      </c>
      <c r="E22" s="245"/>
      <c r="F22" s="157"/>
      <c r="G22" s="143"/>
      <c r="H22" s="143"/>
    </row>
    <row r="23" spans="2:8" ht="18" customHeight="1">
      <c r="B23" s="143" t="s">
        <v>322</v>
      </c>
      <c r="C23" s="144" t="s">
        <v>427</v>
      </c>
      <c r="D23" s="158" t="s">
        <v>315</v>
      </c>
      <c r="E23" s="159" t="s">
        <v>316</v>
      </c>
      <c r="F23" s="160" t="s">
        <v>323</v>
      </c>
      <c r="G23" s="143"/>
      <c r="H23" s="143"/>
    </row>
    <row r="24" spans="2:8" ht="18" customHeight="1">
      <c r="B24" s="244" t="s">
        <v>318</v>
      </c>
      <c r="C24" s="231" t="s">
        <v>315</v>
      </c>
      <c r="D24" s="187">
        <f>D18*$D$11</f>
        <v>32</v>
      </c>
      <c r="E24" s="235">
        <f>E18*$D$11</f>
        <v>128</v>
      </c>
      <c r="F24" s="236">
        <f>SUM(D24:E24)</f>
        <v>160</v>
      </c>
      <c r="G24" s="143"/>
      <c r="H24" s="143"/>
    </row>
    <row r="25" spans="2:8" ht="18" customHeight="1">
      <c r="B25" s="244"/>
      <c r="C25" s="150" t="s">
        <v>324</v>
      </c>
      <c r="D25" s="158">
        <f>D19*$D$11</f>
        <v>160</v>
      </c>
      <c r="E25" s="159">
        <f>E19*$D$11</f>
        <v>192</v>
      </c>
      <c r="F25" s="160">
        <f>SUM(D25:E25)</f>
        <v>352</v>
      </c>
      <c r="G25" s="143"/>
      <c r="H25" s="143"/>
    </row>
    <row r="26" spans="2:8" ht="18" customHeight="1">
      <c r="B26" s="143"/>
      <c r="C26" s="148" t="s">
        <v>325</v>
      </c>
      <c r="D26" s="161">
        <f>SUM(D24:D25)</f>
        <v>192</v>
      </c>
      <c r="E26" s="162">
        <f>SUM(E24:E25)</f>
        <v>320</v>
      </c>
      <c r="F26" s="163">
        <f>SUM(D24:E25)</f>
        <v>512</v>
      </c>
      <c r="G26" s="156" t="s">
        <v>326</v>
      </c>
      <c r="H26" s="143"/>
    </row>
    <row r="27" spans="2:8" ht="18" customHeight="1">
      <c r="B27" s="143"/>
      <c r="C27" s="143"/>
      <c r="D27" s="143"/>
      <c r="E27" s="143"/>
      <c r="F27" s="143"/>
      <c r="G27" s="143"/>
      <c r="H27" s="143"/>
    </row>
    <row r="28" spans="2:8" ht="18" customHeight="1">
      <c r="B28" s="37" t="s">
        <v>327</v>
      </c>
      <c r="C28" s="38">
        <f>F26^2/F11</f>
        <v>4096</v>
      </c>
      <c r="D28" s="37"/>
      <c r="E28" s="39"/>
      <c r="F28" s="40"/>
      <c r="G28" s="40"/>
      <c r="H28" s="40"/>
    </row>
    <row r="29" spans="2:8" ht="18" customHeight="1">
      <c r="B29" s="40"/>
      <c r="C29" s="40"/>
      <c r="D29" s="40"/>
      <c r="E29" s="40"/>
      <c r="F29" s="40"/>
      <c r="G29" s="40"/>
      <c r="H29" s="40"/>
    </row>
    <row r="30" spans="2:8" ht="18" customHeight="1">
      <c r="B30" s="41" t="s">
        <v>328</v>
      </c>
      <c r="C30" s="40"/>
      <c r="D30" s="40"/>
      <c r="E30" s="40"/>
      <c r="F30" s="40"/>
      <c r="G30" s="40"/>
      <c r="H30" s="40"/>
    </row>
    <row r="31" spans="2:8" ht="18" customHeight="1">
      <c r="B31" s="42" t="s">
        <v>329</v>
      </c>
      <c r="C31" s="135">
        <f>SUMSQ(D24:E25)/D11-C28</f>
        <v>896</v>
      </c>
      <c r="D31" s="40"/>
      <c r="E31" s="40"/>
      <c r="F31" s="40"/>
      <c r="G31" s="40"/>
      <c r="H31" s="40"/>
    </row>
    <row r="32" spans="2:8" ht="18" customHeight="1">
      <c r="B32" s="37" t="s">
        <v>330</v>
      </c>
      <c r="C32" s="136">
        <f>SUMSQ(D26:E26)/F12-C28</f>
        <v>256</v>
      </c>
      <c r="D32" s="40"/>
      <c r="E32" s="40"/>
      <c r="F32" s="40"/>
      <c r="G32" s="40"/>
      <c r="H32" s="40"/>
    </row>
    <row r="33" spans="2:8" ht="18" customHeight="1">
      <c r="B33" s="37" t="s">
        <v>331</v>
      </c>
      <c r="C33" s="136">
        <f>SUMSQ(F24:F25)/F13-C28</f>
        <v>576</v>
      </c>
      <c r="D33" s="40"/>
      <c r="E33" s="40"/>
      <c r="F33" s="40"/>
      <c r="G33" s="40"/>
      <c r="H33" s="40"/>
    </row>
    <row r="34" spans="2:8" ht="18" customHeight="1">
      <c r="B34" s="37" t="s">
        <v>332</v>
      </c>
      <c r="C34" s="136">
        <f>C31-(C32+C33)</f>
        <v>64</v>
      </c>
      <c r="D34" s="40"/>
      <c r="E34" s="40"/>
      <c r="F34" s="40"/>
      <c r="G34" s="40"/>
      <c r="H34" s="40"/>
    </row>
    <row r="35" spans="2:8" ht="18" customHeight="1">
      <c r="B35" s="42" t="s">
        <v>333</v>
      </c>
      <c r="C35" s="43">
        <f>D14</f>
        <v>3900</v>
      </c>
      <c r="D35" s="40"/>
      <c r="E35" s="40"/>
      <c r="F35" s="40"/>
      <c r="G35" s="40"/>
      <c r="H35" s="40"/>
    </row>
    <row r="36" spans="2:8" ht="18" customHeight="1">
      <c r="B36" s="38" t="s">
        <v>334</v>
      </c>
      <c r="C36" s="137">
        <f>C31+C35</f>
        <v>4796</v>
      </c>
      <c r="D36" s="44" t="s">
        <v>335</v>
      </c>
      <c r="E36" s="40"/>
      <c r="F36" s="40"/>
      <c r="G36" s="40"/>
      <c r="H36" s="40"/>
    </row>
    <row r="37" spans="2:8" ht="18" customHeight="1" thickBot="1">
      <c r="B37" s="40"/>
      <c r="C37" s="40"/>
      <c r="D37" s="40"/>
      <c r="E37" s="40"/>
      <c r="F37" s="40"/>
      <c r="G37" s="40"/>
      <c r="H37" s="40"/>
    </row>
    <row r="38" spans="2:8" ht="18" customHeight="1">
      <c r="B38" s="13" t="s">
        <v>377</v>
      </c>
      <c r="C38" s="45" t="s">
        <v>378</v>
      </c>
      <c r="D38" s="14">
        <v>0.05</v>
      </c>
      <c r="E38" s="46"/>
      <c r="F38" s="15"/>
      <c r="G38" s="16"/>
      <c r="H38" s="17"/>
    </row>
    <row r="39" spans="2:8" ht="18" customHeight="1">
      <c r="B39" s="18" t="s">
        <v>379</v>
      </c>
      <c r="C39" s="47" t="s">
        <v>380</v>
      </c>
      <c r="D39" s="47" t="s">
        <v>336</v>
      </c>
      <c r="E39" s="47" t="s">
        <v>337</v>
      </c>
      <c r="F39" s="19" t="s">
        <v>242</v>
      </c>
      <c r="G39" s="20" t="s">
        <v>381</v>
      </c>
      <c r="H39" s="48" t="s">
        <v>243</v>
      </c>
    </row>
    <row r="40" spans="2:8" ht="18" customHeight="1">
      <c r="B40" s="49" t="s">
        <v>244</v>
      </c>
      <c r="C40" s="8">
        <f>D12*D13-1</f>
        <v>3</v>
      </c>
      <c r="D40" s="50">
        <f>C31</f>
        <v>896</v>
      </c>
      <c r="E40" s="50">
        <f>D40/C40</f>
        <v>298.66666666666669</v>
      </c>
      <c r="F40" s="133">
        <f>E40/$E$44</f>
        <v>4.5948717948717954</v>
      </c>
      <c r="G40" s="51">
        <f>FINV($D$38,C40,$C$44)</f>
        <v>2.7580782958425822</v>
      </c>
      <c r="H40" s="52" t="str">
        <f>IF(F40&gt;G40," Reject H0", " Don't reject H0")</f>
        <v xml:space="preserve"> Reject H0</v>
      </c>
    </row>
    <row r="41" spans="2:8" ht="18" customHeight="1">
      <c r="B41" s="22" t="s">
        <v>245</v>
      </c>
      <c r="C41" s="53">
        <f>D12-1</f>
        <v>1</v>
      </c>
      <c r="D41" s="54">
        <f>C32</f>
        <v>256</v>
      </c>
      <c r="E41" s="54">
        <f t="shared" ref="E41:E44" si="0">D41/C41</f>
        <v>256</v>
      </c>
      <c r="F41" s="134">
        <f>E41/$E$44</f>
        <v>3.9384615384615387</v>
      </c>
      <c r="G41" s="55">
        <f t="shared" ref="G41:G43" si="1">FINV($D$38,C41,$C$44)</f>
        <v>4.001191376754992</v>
      </c>
      <c r="H41" s="56" t="str">
        <f t="shared" ref="H41:H43" si="2">IF(F41&gt;G41," Reject H0", " Don't reject H0")</f>
        <v xml:space="preserve"> Don't reject H0</v>
      </c>
    </row>
    <row r="42" spans="2:8" ht="18" customHeight="1">
      <c r="B42" s="22" t="s">
        <v>246</v>
      </c>
      <c r="C42" s="53">
        <f>D13-1</f>
        <v>1</v>
      </c>
      <c r="D42" s="54">
        <f>C33</f>
        <v>576</v>
      </c>
      <c r="E42" s="54">
        <f t="shared" si="0"/>
        <v>576</v>
      </c>
      <c r="F42" s="134">
        <f t="shared" ref="F42:F43" si="3">E42/$E$44</f>
        <v>8.861538461538462</v>
      </c>
      <c r="G42" s="55">
        <f t="shared" si="1"/>
        <v>4.001191376754992</v>
      </c>
      <c r="H42" s="56" t="str">
        <f t="shared" si="2"/>
        <v xml:space="preserve"> Reject H0</v>
      </c>
    </row>
    <row r="43" spans="2:8" ht="18" customHeight="1">
      <c r="B43" s="22" t="s">
        <v>247</v>
      </c>
      <c r="C43" s="53">
        <f>C41*C42</f>
        <v>1</v>
      </c>
      <c r="D43" s="54">
        <f>C34</f>
        <v>64</v>
      </c>
      <c r="E43" s="54">
        <f t="shared" si="0"/>
        <v>64</v>
      </c>
      <c r="F43" s="134">
        <f t="shared" si="3"/>
        <v>0.98461538461538467</v>
      </c>
      <c r="G43" s="55">
        <f t="shared" si="1"/>
        <v>4.001191376754992</v>
      </c>
      <c r="H43" s="56" t="str">
        <f t="shared" si="2"/>
        <v xml:space="preserve"> Don't reject H0</v>
      </c>
    </row>
    <row r="44" spans="2:8" ht="18" customHeight="1">
      <c r="B44" s="49" t="s">
        <v>248</v>
      </c>
      <c r="C44" s="8">
        <f>D12*D13*(D11-1)</f>
        <v>60</v>
      </c>
      <c r="D44" s="50">
        <f>D14</f>
        <v>3900</v>
      </c>
      <c r="E44" s="50">
        <f t="shared" si="0"/>
        <v>65</v>
      </c>
      <c r="F44" s="54"/>
      <c r="G44" s="10"/>
      <c r="H44" s="21"/>
    </row>
    <row r="45" spans="2:8" ht="18" customHeight="1" thickBot="1">
      <c r="B45" s="12" t="s">
        <v>249</v>
      </c>
      <c r="C45" s="25">
        <f>C40+C44</f>
        <v>63</v>
      </c>
      <c r="D45" s="57">
        <f>D40+D44</f>
        <v>4796</v>
      </c>
      <c r="E45" s="57"/>
      <c r="F45" s="57"/>
      <c r="G45" s="25"/>
      <c r="H45" s="26"/>
    </row>
    <row r="46" spans="2:8" ht="18" customHeight="1">
      <c r="B46" s="40"/>
      <c r="C46" s="40"/>
      <c r="D46" s="40"/>
      <c r="E46" s="40"/>
      <c r="F46" s="40"/>
      <c r="G46" s="40"/>
      <c r="H46" s="40"/>
    </row>
    <row r="47" spans="2:8" ht="18" customHeight="1">
      <c r="B47" s="41" t="s">
        <v>250</v>
      </c>
      <c r="C47" s="40"/>
      <c r="D47" s="40"/>
      <c r="E47" s="40"/>
      <c r="F47" s="40"/>
      <c r="G47" s="40"/>
      <c r="H47" s="40"/>
    </row>
    <row r="48" spans="2:8" ht="18" customHeight="1">
      <c r="B48" s="37" t="s">
        <v>251</v>
      </c>
      <c r="C48" s="58">
        <v>0.95</v>
      </c>
      <c r="D48" s="40"/>
      <c r="E48" s="40"/>
      <c r="F48" s="40"/>
      <c r="G48" s="40"/>
      <c r="H48" s="40"/>
    </row>
    <row r="49" spans="1:9" ht="18" customHeight="1">
      <c r="B49" s="37"/>
      <c r="C49" s="58"/>
      <c r="D49" s="40"/>
      <c r="E49" s="40"/>
      <c r="F49" s="40"/>
      <c r="G49" s="40"/>
      <c r="H49" s="40"/>
    </row>
    <row r="50" spans="1:9" ht="18" customHeight="1">
      <c r="B50" s="38" t="s">
        <v>252</v>
      </c>
      <c r="C50" s="40"/>
      <c r="D50" s="40"/>
      <c r="E50" s="38" t="s">
        <v>253</v>
      </c>
      <c r="F50" s="40"/>
      <c r="G50" s="40"/>
      <c r="H50" s="40"/>
    </row>
    <row r="51" spans="1:9" ht="18" customHeight="1">
      <c r="B51" s="7" t="s">
        <v>254</v>
      </c>
      <c r="C51" s="38">
        <f>SQRT(E44/D11)</f>
        <v>2.0155644370746373</v>
      </c>
      <c r="D51" s="40"/>
      <c r="E51" s="7" t="s">
        <v>254</v>
      </c>
      <c r="F51" s="38">
        <f>SQRT(E44/F13)</f>
        <v>1.4252192813739224</v>
      </c>
      <c r="G51" s="40"/>
      <c r="H51" s="40"/>
    </row>
    <row r="52" spans="1:9" ht="18" customHeight="1">
      <c r="B52" s="7" t="s">
        <v>255</v>
      </c>
      <c r="C52" s="38">
        <f>TINV(1-C48,C44)</f>
        <v>2.0002978220142609</v>
      </c>
      <c r="D52" s="40"/>
      <c r="E52" s="7" t="s">
        <v>255</v>
      </c>
      <c r="F52" s="38">
        <f>TINV(1-C48,C44)</f>
        <v>2.0002978220142609</v>
      </c>
      <c r="G52" s="40"/>
      <c r="H52" s="40"/>
    </row>
    <row r="53" spans="1:9" ht="18" customHeight="1">
      <c r="B53" s="7" t="s">
        <v>256</v>
      </c>
      <c r="C53" s="38">
        <f>C51*C52</f>
        <v>4.0317291536097963</v>
      </c>
      <c r="D53" s="40"/>
      <c r="E53" s="7" t="s">
        <v>256</v>
      </c>
      <c r="F53" s="38">
        <f>F51*F52</f>
        <v>2.8508630244249868</v>
      </c>
      <c r="G53" s="40"/>
      <c r="H53" s="40"/>
    </row>
    <row r="54" spans="1:9" ht="18" customHeight="1">
      <c r="B54" s="40"/>
      <c r="C54" s="40"/>
      <c r="D54" s="40"/>
      <c r="E54" s="40"/>
      <c r="F54" s="40"/>
      <c r="G54" s="40"/>
      <c r="H54" s="40"/>
    </row>
    <row r="55" spans="1:9" ht="18" customHeight="1">
      <c r="B55" s="38" t="s">
        <v>257</v>
      </c>
      <c r="C55" s="40"/>
      <c r="D55" s="40"/>
      <c r="E55" s="38" t="s">
        <v>258</v>
      </c>
      <c r="F55" s="40"/>
      <c r="G55" s="40"/>
      <c r="H55" s="40"/>
    </row>
    <row r="56" spans="1:9" ht="18" customHeight="1">
      <c r="B56" s="7" t="s">
        <v>259</v>
      </c>
      <c r="C56" s="38">
        <f>SQRT(E44/F12)</f>
        <v>1.4252192813739224</v>
      </c>
      <c r="D56" s="40"/>
      <c r="E56" s="7" t="s">
        <v>259</v>
      </c>
      <c r="F56" s="38">
        <f>SQRT(E44/F11)</f>
        <v>1.0077822185373186</v>
      </c>
      <c r="G56" s="40"/>
      <c r="H56" s="40"/>
    </row>
    <row r="57" spans="1:9" ht="18" customHeight="1">
      <c r="B57" s="7" t="s">
        <v>255</v>
      </c>
      <c r="C57" s="38">
        <f>TINV(1-C48,C44)</f>
        <v>2.0002978220142609</v>
      </c>
      <c r="D57" s="40"/>
      <c r="E57" s="7" t="s">
        <v>255</v>
      </c>
      <c r="F57" s="38">
        <f>TINV(1-C48,C44)</f>
        <v>2.0002978220142609</v>
      </c>
      <c r="G57" s="40"/>
      <c r="H57" s="40"/>
    </row>
    <row r="58" spans="1:9" ht="18" customHeight="1">
      <c r="B58" s="7" t="s">
        <v>256</v>
      </c>
      <c r="C58" s="38">
        <f>C56*C57</f>
        <v>2.8508630244249868</v>
      </c>
      <c r="D58" s="40"/>
      <c r="E58" s="7" t="s">
        <v>256</v>
      </c>
      <c r="F58" s="38">
        <f>F56*F57</f>
        <v>2.0158645768048982</v>
      </c>
      <c r="G58" s="40"/>
      <c r="H58" s="40"/>
    </row>
    <row r="61" spans="1:9" ht="18" customHeight="1">
      <c r="A61" s="31" t="s">
        <v>412</v>
      </c>
      <c r="B61" s="59"/>
      <c r="C61" s="33" t="s">
        <v>413</v>
      </c>
      <c r="D61" s="34">
        <v>2</v>
      </c>
      <c r="E61" s="33" t="s">
        <v>414</v>
      </c>
      <c r="F61" s="34">
        <f>D61*D62*D63</f>
        <v>12</v>
      </c>
      <c r="G61" s="60"/>
      <c r="H61" s="60"/>
      <c r="I61" s="60"/>
    </row>
    <row r="62" spans="1:9" ht="18" customHeight="1">
      <c r="B62" s="35"/>
      <c r="C62" s="33" t="s">
        <v>415</v>
      </c>
      <c r="D62" s="34">
        <v>3</v>
      </c>
      <c r="E62" s="33" t="s">
        <v>416</v>
      </c>
      <c r="F62" s="34">
        <f>D61*D63</f>
        <v>4</v>
      </c>
      <c r="G62" s="60"/>
      <c r="H62" s="60"/>
      <c r="I62" s="60"/>
    </row>
    <row r="63" spans="1:9" ht="18" customHeight="1">
      <c r="B63" s="35"/>
      <c r="C63" s="33" t="s">
        <v>417</v>
      </c>
      <c r="D63" s="34">
        <v>2</v>
      </c>
      <c r="E63" s="33" t="s">
        <v>265</v>
      </c>
      <c r="F63" s="34">
        <f>D61*D62</f>
        <v>6</v>
      </c>
      <c r="G63" s="60"/>
      <c r="H63" s="60"/>
      <c r="I63" s="60"/>
    </row>
    <row r="64" spans="1:9" ht="18" customHeight="1">
      <c r="B64" s="61"/>
      <c r="C64" s="61"/>
      <c r="D64" s="62" t="s">
        <v>266</v>
      </c>
      <c r="E64" s="63">
        <v>2</v>
      </c>
      <c r="F64" s="61"/>
      <c r="G64" s="28"/>
      <c r="H64" s="28"/>
      <c r="I64" s="28"/>
    </row>
    <row r="65" spans="2:11" ht="18" customHeight="1">
      <c r="B65" s="61"/>
      <c r="C65" s="2" t="s">
        <v>368</v>
      </c>
      <c r="D65" s="64">
        <v>7</v>
      </c>
      <c r="E65" s="64">
        <v>4</v>
      </c>
      <c r="F65" s="64">
        <v>2</v>
      </c>
      <c r="G65" s="28"/>
      <c r="H65" s="28"/>
      <c r="I65" s="28"/>
    </row>
    <row r="66" spans="2:11" ht="18" customHeight="1">
      <c r="B66" s="61"/>
      <c r="C66" s="61"/>
      <c r="D66" s="64">
        <v>2</v>
      </c>
      <c r="E66" s="64">
        <v>5</v>
      </c>
      <c r="F66" s="64">
        <v>5</v>
      </c>
      <c r="G66" s="28"/>
      <c r="H66" s="28"/>
      <c r="I66" s="28"/>
    </row>
    <row r="67" spans="2:11" ht="18" customHeight="1">
      <c r="B67" s="164"/>
      <c r="C67" s="165"/>
      <c r="D67" s="248" t="s">
        <v>66</v>
      </c>
      <c r="E67" s="248"/>
      <c r="F67" s="248"/>
      <c r="G67" s="166"/>
      <c r="H67" s="166"/>
      <c r="I67" s="166"/>
    </row>
    <row r="68" spans="2:11" ht="18" customHeight="1">
      <c r="B68" s="164"/>
      <c r="C68" s="167" t="s">
        <v>24</v>
      </c>
      <c r="D68" s="168" t="s">
        <v>67</v>
      </c>
      <c r="E68" s="169" t="s">
        <v>68</v>
      </c>
      <c r="F68" s="168" t="s">
        <v>69</v>
      </c>
      <c r="G68" s="166"/>
      <c r="H68" s="166"/>
      <c r="I68" s="166"/>
    </row>
    <row r="69" spans="2:11" ht="18" customHeight="1">
      <c r="B69" s="246" t="s">
        <v>373</v>
      </c>
      <c r="C69" s="249" t="s">
        <v>70</v>
      </c>
      <c r="D69" s="170">
        <v>2</v>
      </c>
      <c r="E69" s="171">
        <v>5</v>
      </c>
      <c r="F69" s="172">
        <v>0</v>
      </c>
      <c r="G69" s="166"/>
      <c r="H69" s="166"/>
      <c r="I69" s="166"/>
    </row>
    <row r="70" spans="2:11" ht="18" customHeight="1">
      <c r="B70" s="246"/>
      <c r="C70" s="250"/>
      <c r="D70" s="173">
        <v>7</v>
      </c>
      <c r="E70" s="174">
        <v>4</v>
      </c>
      <c r="F70" s="173">
        <v>6</v>
      </c>
      <c r="G70" s="175"/>
      <c r="H70" s="166"/>
      <c r="I70" s="166"/>
    </row>
    <row r="71" spans="2:11" ht="18" customHeight="1">
      <c r="B71" s="246"/>
      <c r="C71" s="249" t="s">
        <v>389</v>
      </c>
      <c r="D71" s="172">
        <v>2</v>
      </c>
      <c r="E71" s="176">
        <v>5</v>
      </c>
      <c r="F71" s="172">
        <v>7</v>
      </c>
      <c r="G71" s="175"/>
      <c r="H71" s="166"/>
      <c r="I71" s="166"/>
    </row>
    <row r="72" spans="2:11" ht="18" customHeight="1">
      <c r="B72" s="247"/>
      <c r="C72" s="250"/>
      <c r="D72" s="173">
        <v>3</v>
      </c>
      <c r="E72" s="174">
        <v>4</v>
      </c>
      <c r="F72" s="173">
        <v>2</v>
      </c>
      <c r="G72" s="175"/>
      <c r="H72" s="177"/>
      <c r="I72" s="177"/>
      <c r="J72" s="65"/>
    </row>
    <row r="73" spans="2:11" ht="18" customHeight="1">
      <c r="B73" s="166"/>
      <c r="C73" s="178"/>
      <c r="D73" s="179"/>
      <c r="E73" s="179"/>
      <c r="F73" s="179"/>
      <c r="G73" s="179"/>
      <c r="H73" s="180"/>
      <c r="I73" s="166"/>
      <c r="J73" s="66"/>
      <c r="K73" s="66"/>
    </row>
    <row r="74" spans="2:11" ht="18" customHeight="1">
      <c r="B74" s="143"/>
      <c r="C74" s="143"/>
      <c r="D74" s="243" t="s">
        <v>369</v>
      </c>
      <c r="E74" s="243"/>
      <c r="F74" s="243"/>
      <c r="G74" s="143"/>
      <c r="H74" s="156"/>
      <c r="I74" s="143"/>
      <c r="J74" s="66"/>
      <c r="K74" s="66"/>
    </row>
    <row r="75" spans="2:11" ht="18" customHeight="1">
      <c r="B75" s="164"/>
      <c r="C75" s="144" t="s">
        <v>375</v>
      </c>
      <c r="D75" s="145" t="s">
        <v>370</v>
      </c>
      <c r="E75" s="145" t="s">
        <v>371</v>
      </c>
      <c r="F75" s="145" t="s">
        <v>372</v>
      </c>
      <c r="G75" s="181" t="s">
        <v>376</v>
      </c>
      <c r="H75" s="156"/>
      <c r="I75" s="143"/>
      <c r="J75" s="66"/>
      <c r="K75" s="66"/>
    </row>
    <row r="76" spans="2:11" ht="18" customHeight="1">
      <c r="B76" s="246" t="s">
        <v>422</v>
      </c>
      <c r="C76" s="182" t="s">
        <v>374</v>
      </c>
      <c r="D76" s="183">
        <f>SUM(D69:D70)</f>
        <v>9</v>
      </c>
      <c r="E76" s="183">
        <f t="shared" ref="E76:F76" si="4">SUM(E69:E70)</f>
        <v>9</v>
      </c>
      <c r="F76" s="183">
        <f t="shared" si="4"/>
        <v>6</v>
      </c>
      <c r="G76" s="163">
        <f>SUM(D76:F76)</f>
        <v>24</v>
      </c>
      <c r="H76" s="156"/>
      <c r="I76" s="143"/>
    </row>
    <row r="77" spans="2:11" ht="18" customHeight="1">
      <c r="B77" s="246"/>
      <c r="C77" s="184" t="s">
        <v>423</v>
      </c>
      <c r="D77" s="158">
        <f>SUM(D71:D72)</f>
        <v>5</v>
      </c>
      <c r="E77" s="158">
        <f t="shared" ref="E77:F77" si="5">SUM(E71:E72)</f>
        <v>9</v>
      </c>
      <c r="F77" s="158">
        <f t="shared" si="5"/>
        <v>9</v>
      </c>
      <c r="G77" s="185">
        <f>SUM(D77:F77)</f>
        <v>23</v>
      </c>
      <c r="H77" s="156"/>
      <c r="I77" s="143"/>
    </row>
    <row r="78" spans="2:11" ht="18" customHeight="1">
      <c r="B78" s="164"/>
      <c r="C78" s="186" t="s">
        <v>424</v>
      </c>
      <c r="D78" s="187">
        <f>SUM(D76:D77)</f>
        <v>14</v>
      </c>
      <c r="E78" s="187">
        <f t="shared" ref="E78:F78" si="6">SUM(E76:E77)</f>
        <v>18</v>
      </c>
      <c r="F78" s="187">
        <f t="shared" si="6"/>
        <v>15</v>
      </c>
      <c r="G78" s="188">
        <f>SUM(D76:F77)</f>
        <v>47</v>
      </c>
      <c r="H78" s="156" t="s">
        <v>425</v>
      </c>
      <c r="I78" s="143"/>
    </row>
    <row r="79" spans="2:11" ht="18" customHeight="1">
      <c r="B79" s="143"/>
      <c r="C79" s="143"/>
      <c r="D79" s="189"/>
      <c r="E79" s="189"/>
      <c r="F79" s="189"/>
      <c r="G79" s="189"/>
      <c r="H79" s="143"/>
      <c r="I79" s="143"/>
    </row>
    <row r="80" spans="2:11" ht="18" customHeight="1">
      <c r="B80" s="143"/>
      <c r="C80" s="143"/>
      <c r="D80" s="243" t="s">
        <v>279</v>
      </c>
      <c r="E80" s="243"/>
      <c r="F80" s="243"/>
      <c r="G80" s="143"/>
      <c r="H80" s="156"/>
      <c r="I80" s="164"/>
    </row>
    <row r="81" spans="2:9" ht="18" customHeight="1">
      <c r="B81" s="143"/>
      <c r="C81" s="144" t="s">
        <v>353</v>
      </c>
      <c r="D81" s="145" t="s">
        <v>338</v>
      </c>
      <c r="E81" s="145" t="s">
        <v>339</v>
      </c>
      <c r="F81" s="145" t="s">
        <v>359</v>
      </c>
      <c r="G81" s="181" t="s">
        <v>360</v>
      </c>
      <c r="H81" s="156"/>
      <c r="I81" s="143"/>
    </row>
    <row r="82" spans="2:9" ht="18" customHeight="1">
      <c r="B82" s="244" t="s">
        <v>422</v>
      </c>
      <c r="C82" s="182" t="s">
        <v>361</v>
      </c>
      <c r="D82" s="190">
        <f>D76/$D$61</f>
        <v>4.5</v>
      </c>
      <c r="E82" s="190">
        <f t="shared" ref="E82:F82" si="7">E76/$D$61</f>
        <v>4.5</v>
      </c>
      <c r="F82" s="190">
        <f t="shared" si="7"/>
        <v>3</v>
      </c>
      <c r="G82" s="191">
        <f>AVERAGE(D82:F82)</f>
        <v>4</v>
      </c>
      <c r="H82" s="156"/>
      <c r="I82" s="143"/>
    </row>
    <row r="83" spans="2:9" ht="18" customHeight="1">
      <c r="B83" s="244"/>
      <c r="C83" s="184" t="s">
        <v>423</v>
      </c>
      <c r="D83" s="192">
        <f t="shared" ref="D83:F83" si="8">D77/$D$61</f>
        <v>2.5</v>
      </c>
      <c r="E83" s="192">
        <f t="shared" si="8"/>
        <v>4.5</v>
      </c>
      <c r="F83" s="192">
        <f t="shared" si="8"/>
        <v>4.5</v>
      </c>
      <c r="G83" s="193">
        <f>AVERAGE(D83:F83)</f>
        <v>3.8333333333333335</v>
      </c>
      <c r="H83" s="156"/>
      <c r="I83" s="143"/>
    </row>
    <row r="84" spans="2:9" ht="18" customHeight="1">
      <c r="B84" s="143"/>
      <c r="C84" s="186" t="s">
        <v>362</v>
      </c>
      <c r="D84" s="194">
        <f>AVERAGE(D82:D83)</f>
        <v>3.5</v>
      </c>
      <c r="E84" s="194">
        <f t="shared" ref="E84:F84" si="9">AVERAGE(E82:E83)</f>
        <v>4.5</v>
      </c>
      <c r="F84" s="194">
        <f t="shared" si="9"/>
        <v>3.75</v>
      </c>
      <c r="G84" s="195">
        <f>AVERAGE(D80:F83)</f>
        <v>3.9166666666666665</v>
      </c>
      <c r="H84" s="156" t="s">
        <v>363</v>
      </c>
      <c r="I84" s="143"/>
    </row>
    <row r="85" spans="2:9" ht="18" customHeight="1">
      <c r="B85" s="143"/>
      <c r="C85" s="143"/>
      <c r="D85" s="189"/>
      <c r="E85" s="189"/>
      <c r="F85" s="189"/>
      <c r="G85" s="189"/>
      <c r="H85" s="143"/>
      <c r="I85" s="143"/>
    </row>
    <row r="86" spans="2:9" ht="18" customHeight="1">
      <c r="B86" s="143"/>
      <c r="C86" s="143"/>
      <c r="D86" s="243" t="s">
        <v>364</v>
      </c>
      <c r="E86" s="243"/>
      <c r="F86" s="243"/>
      <c r="G86" s="156"/>
      <c r="H86" s="143"/>
      <c r="I86" s="143"/>
    </row>
    <row r="87" spans="2:9" ht="18" customHeight="1">
      <c r="B87" s="143"/>
      <c r="C87" s="184" t="s">
        <v>365</v>
      </c>
      <c r="D87" s="145" t="s">
        <v>366</v>
      </c>
      <c r="E87" s="145" t="s">
        <v>367</v>
      </c>
      <c r="F87" s="181" t="s">
        <v>386</v>
      </c>
      <c r="G87" s="156"/>
      <c r="H87" s="143"/>
      <c r="I87" s="143"/>
    </row>
    <row r="88" spans="2:9" ht="18" customHeight="1">
      <c r="B88" s="244" t="s">
        <v>422</v>
      </c>
      <c r="C88" s="184" t="s">
        <v>387</v>
      </c>
      <c r="D88" s="196">
        <f>(SUMSQ(D69:D70)-D76^2/$D$61)/($D$61-1)</f>
        <v>12.5</v>
      </c>
      <c r="E88" s="193">
        <f>(SUMSQ(E69:E70)-E76^2/$D$61)/($D$61-1)</f>
        <v>0.5</v>
      </c>
      <c r="F88" s="197">
        <f>(SUMSQ(F69:F70)-F76^2/$D$61)/($D$61-1)</f>
        <v>18</v>
      </c>
      <c r="G88" s="251">
        <f>AVERAGE(D88:F89)</f>
        <v>7.416666666666667</v>
      </c>
      <c r="H88" s="252" t="s">
        <v>388</v>
      </c>
      <c r="I88" s="252"/>
    </row>
    <row r="89" spans="2:9" ht="18" customHeight="1">
      <c r="B89" s="244"/>
      <c r="C89" s="186" t="s">
        <v>389</v>
      </c>
      <c r="D89" s="197">
        <f>(SUMSQ(D71:D72)-D77^2/$D$61)/($D$61-1)</f>
        <v>0.5</v>
      </c>
      <c r="E89" s="195">
        <f>(SUMSQ(E71:E72)-E77^2/$D$61)/($D$61-1)</f>
        <v>0.5</v>
      </c>
      <c r="F89" s="197">
        <f>(SUMSQ(F71:F72)-F77^2/$D$61)/($D$61-1)</f>
        <v>12.5</v>
      </c>
      <c r="G89" s="251"/>
      <c r="H89" s="252"/>
      <c r="I89" s="252"/>
    </row>
    <row r="90" spans="2:9" ht="18" customHeight="1">
      <c r="B90" s="166"/>
      <c r="C90" s="166"/>
      <c r="D90" s="179"/>
      <c r="E90" s="179"/>
      <c r="F90" s="179"/>
      <c r="G90" s="179"/>
      <c r="H90" s="166"/>
      <c r="I90" s="166"/>
    </row>
    <row r="91" spans="2:9" ht="18" customHeight="1">
      <c r="B91" s="37" t="s">
        <v>390</v>
      </c>
      <c r="C91" s="38">
        <f>G78^2/F61</f>
        <v>184.08333333333334</v>
      </c>
      <c r="D91" s="37"/>
      <c r="E91" s="39"/>
      <c r="F91" s="40"/>
      <c r="G91" s="40"/>
      <c r="H91" s="40"/>
      <c r="I91" s="40"/>
    </row>
    <row r="92" spans="2:9" ht="18" customHeight="1">
      <c r="B92" s="40"/>
      <c r="C92" s="40"/>
      <c r="D92" s="40"/>
      <c r="E92" s="40"/>
      <c r="F92" s="40"/>
      <c r="G92" s="40"/>
      <c r="H92" s="40"/>
      <c r="I92" s="40"/>
    </row>
    <row r="93" spans="2:9" ht="18" customHeight="1">
      <c r="B93" s="41" t="s">
        <v>391</v>
      </c>
      <c r="C93" s="40"/>
      <c r="D93" s="40"/>
      <c r="E93" s="40"/>
      <c r="F93" s="40"/>
      <c r="G93" s="40"/>
      <c r="H93" s="40"/>
      <c r="I93" s="40"/>
    </row>
    <row r="94" spans="2:9" ht="18" customHeight="1">
      <c r="B94" s="42" t="s">
        <v>392</v>
      </c>
      <c r="C94" s="42">
        <f>SUMSQ(D76:F77)/D61-C91</f>
        <v>8.4166666666666572</v>
      </c>
      <c r="D94" s="40"/>
      <c r="E94" s="40"/>
      <c r="F94" s="40"/>
      <c r="G94" s="40"/>
      <c r="H94" s="40"/>
      <c r="I94" s="40"/>
    </row>
    <row r="95" spans="2:9" ht="18" customHeight="1">
      <c r="B95" s="37" t="s">
        <v>393</v>
      </c>
      <c r="C95" s="40">
        <f>SUMSQ(D78:F78)/F62-C91</f>
        <v>2.1666666666666572</v>
      </c>
      <c r="D95" s="40"/>
      <c r="E95" s="40"/>
      <c r="F95" s="40"/>
      <c r="G95" s="40"/>
      <c r="H95" s="40"/>
      <c r="I95" s="40"/>
    </row>
    <row r="96" spans="2:9" ht="18" customHeight="1">
      <c r="B96" s="37" t="s">
        <v>394</v>
      </c>
      <c r="C96" s="40">
        <f>SUMSQ(G76:G77)/F63-C91</f>
        <v>8.3333333333314386E-2</v>
      </c>
      <c r="D96" s="40"/>
      <c r="E96" s="40"/>
      <c r="F96" s="40"/>
      <c r="G96" s="40"/>
      <c r="H96" s="40"/>
      <c r="I96" s="40"/>
    </row>
    <row r="97" spans="2:9" ht="18" customHeight="1">
      <c r="B97" s="37" t="s">
        <v>395</v>
      </c>
      <c r="C97" s="40">
        <f>C94-(C95+C96)</f>
        <v>6.1666666666666856</v>
      </c>
      <c r="D97" s="40"/>
      <c r="E97" s="40"/>
      <c r="F97" s="40"/>
      <c r="G97" s="40"/>
      <c r="H97" s="40"/>
      <c r="I97" s="40"/>
    </row>
    <row r="98" spans="2:9" ht="18" customHeight="1">
      <c r="B98" s="42" t="s">
        <v>396</v>
      </c>
      <c r="C98" s="42">
        <f>SUMSQ(D69:F72)-SUMSQ(D76:F77)/D61</f>
        <v>44.5</v>
      </c>
      <c r="D98" s="40"/>
      <c r="E98" s="40"/>
      <c r="F98" s="40"/>
      <c r="G98" s="40"/>
      <c r="H98" s="40"/>
      <c r="I98" s="40"/>
    </row>
    <row r="99" spans="2:9" ht="18" customHeight="1">
      <c r="B99" s="38" t="s">
        <v>397</v>
      </c>
      <c r="C99" s="38">
        <f>C94+C98</f>
        <v>52.916666666666657</v>
      </c>
      <c r="D99" s="44" t="s">
        <v>398</v>
      </c>
      <c r="E99" s="40"/>
      <c r="F99" s="40"/>
      <c r="G99" s="40"/>
      <c r="H99" s="40"/>
      <c r="I99" s="40"/>
    </row>
    <row r="100" spans="2:9" ht="18" customHeight="1">
      <c r="B100" s="38" t="s">
        <v>397</v>
      </c>
      <c r="C100" s="38">
        <f>SUMSQ(D69:F72)-C91</f>
        <v>52.916666666666657</v>
      </c>
      <c r="D100" s="40" t="s">
        <v>225</v>
      </c>
      <c r="E100" s="40"/>
      <c r="F100" s="40"/>
      <c r="G100" s="40"/>
      <c r="H100" s="40"/>
      <c r="I100" s="40"/>
    </row>
    <row r="101" spans="2:9" ht="18" customHeight="1" thickBot="1">
      <c r="B101" s="6"/>
      <c r="C101" s="6"/>
      <c r="D101" s="6"/>
      <c r="E101" s="6"/>
      <c r="F101" s="6"/>
      <c r="G101" s="6"/>
      <c r="H101" s="6"/>
      <c r="I101" s="40"/>
    </row>
    <row r="102" spans="2:9" ht="18" customHeight="1">
      <c r="B102" s="13" t="s">
        <v>226</v>
      </c>
      <c r="C102" s="45" t="s">
        <v>227</v>
      </c>
      <c r="D102" s="14">
        <v>0.05</v>
      </c>
      <c r="E102" s="46"/>
      <c r="F102" s="15"/>
      <c r="G102" s="16"/>
      <c r="H102" s="17"/>
      <c r="I102" s="40"/>
    </row>
    <row r="103" spans="2:9" ht="18" customHeight="1">
      <c r="B103" s="18" t="s">
        <v>228</v>
      </c>
      <c r="C103" s="47" t="s">
        <v>229</v>
      </c>
      <c r="D103" s="47" t="s">
        <v>230</v>
      </c>
      <c r="E103" s="47" t="s">
        <v>231</v>
      </c>
      <c r="F103" s="19" t="s">
        <v>232</v>
      </c>
      <c r="G103" s="20" t="s">
        <v>399</v>
      </c>
      <c r="H103" s="48" t="s">
        <v>400</v>
      </c>
      <c r="I103" s="40"/>
    </row>
    <row r="104" spans="2:9" ht="18" customHeight="1">
      <c r="B104" s="49" t="s">
        <v>401</v>
      </c>
      <c r="C104" s="8">
        <f>D62*D63-1</f>
        <v>5</v>
      </c>
      <c r="D104" s="51">
        <f>C94</f>
        <v>8.4166666666666572</v>
      </c>
      <c r="E104" s="51">
        <f>D104/C104</f>
        <v>1.6833333333333313</v>
      </c>
      <c r="F104" s="11"/>
      <c r="G104" s="51"/>
      <c r="H104" s="52"/>
      <c r="I104" s="40"/>
    </row>
    <row r="105" spans="2:9" ht="18" customHeight="1">
      <c r="B105" s="22" t="s">
        <v>402</v>
      </c>
      <c r="C105" s="53">
        <f>D62-1</f>
        <v>2</v>
      </c>
      <c r="D105" s="55">
        <f>C95</f>
        <v>2.1666666666666572</v>
      </c>
      <c r="E105" s="55">
        <f t="shared" ref="E105:E108" si="10">D105/C105</f>
        <v>1.0833333333333286</v>
      </c>
      <c r="F105" s="7">
        <f>E105/$E$108</f>
        <v>0.14606741573033644</v>
      </c>
      <c r="G105" s="55">
        <f>FINV($D$38,C105,$C$108)</f>
        <v>5.1432528497847176</v>
      </c>
      <c r="H105" s="52" t="str">
        <f t="shared" ref="H105:H107" si="11">IF(F105&gt;G105," Reject H0", " Don't reject H0")</f>
        <v xml:space="preserve"> Don't reject H0</v>
      </c>
      <c r="I105" s="40"/>
    </row>
    <row r="106" spans="2:9" ht="18" customHeight="1">
      <c r="B106" s="22" t="s">
        <v>403</v>
      </c>
      <c r="C106" s="53">
        <f>D63-1</f>
        <v>1</v>
      </c>
      <c r="D106" s="55">
        <f>C96</f>
        <v>8.3333333333314386E-2</v>
      </c>
      <c r="E106" s="55">
        <f t="shared" si="10"/>
        <v>8.3333333333314386E-2</v>
      </c>
      <c r="F106" s="7">
        <f t="shared" ref="F106:F107" si="12">E106/$E$108</f>
        <v>1.123595505617722E-2</v>
      </c>
      <c r="G106" s="55">
        <f t="shared" ref="G106:G107" si="13">FINV($D$38,C106,$C$108)</f>
        <v>5.9873776072737011</v>
      </c>
      <c r="H106" s="52" t="str">
        <f t="shared" si="11"/>
        <v xml:space="preserve"> Don't reject H0</v>
      </c>
      <c r="I106" s="40"/>
    </row>
    <row r="107" spans="2:9" ht="18" customHeight="1">
      <c r="B107" s="22" t="s">
        <v>404</v>
      </c>
      <c r="C107" s="53">
        <f>C105*C106</f>
        <v>2</v>
      </c>
      <c r="D107" s="55">
        <f>C97</f>
        <v>6.1666666666666856</v>
      </c>
      <c r="E107" s="55">
        <f t="shared" si="10"/>
        <v>3.0833333333333428</v>
      </c>
      <c r="F107" s="7">
        <f t="shared" si="12"/>
        <v>0.41573033707865292</v>
      </c>
      <c r="G107" s="55">
        <f t="shared" si="13"/>
        <v>5.1432528497847176</v>
      </c>
      <c r="H107" s="52" t="str">
        <f t="shared" si="11"/>
        <v xml:space="preserve"> Don't reject H0</v>
      </c>
      <c r="I107" s="40"/>
    </row>
    <row r="108" spans="2:9" ht="18" customHeight="1">
      <c r="B108" s="49" t="s">
        <v>405</v>
      </c>
      <c r="C108" s="8">
        <f>D62*D63*(D61-1)</f>
        <v>6</v>
      </c>
      <c r="D108" s="51">
        <f>C98</f>
        <v>44.5</v>
      </c>
      <c r="E108" s="51">
        <f t="shared" si="10"/>
        <v>7.416666666666667</v>
      </c>
      <c r="F108" s="7"/>
      <c r="G108" s="10"/>
      <c r="H108" s="21"/>
      <c r="I108" s="40"/>
    </row>
    <row r="109" spans="2:9" ht="18" customHeight="1" thickBot="1">
      <c r="B109" s="12" t="s">
        <v>406</v>
      </c>
      <c r="C109" s="25">
        <f>C104+C108</f>
        <v>11</v>
      </c>
      <c r="D109" s="67">
        <f>D104+D108</f>
        <v>52.916666666666657</v>
      </c>
      <c r="E109" s="67"/>
      <c r="F109" s="24"/>
      <c r="G109" s="25"/>
      <c r="H109" s="26"/>
      <c r="I109" s="40"/>
    </row>
    <row r="110" spans="2:9" ht="18" customHeight="1">
      <c r="B110" s="40"/>
      <c r="C110" s="40"/>
      <c r="D110" s="40"/>
      <c r="E110" s="40"/>
      <c r="F110" s="40"/>
      <c r="G110" s="40"/>
      <c r="H110" s="40"/>
      <c r="I110" s="40"/>
    </row>
    <row r="111" spans="2:9" ht="18" customHeight="1">
      <c r="B111" s="41" t="s">
        <v>407</v>
      </c>
      <c r="C111" s="40"/>
      <c r="D111" s="40"/>
      <c r="E111" s="40"/>
      <c r="F111" s="40"/>
      <c r="G111" s="40"/>
      <c r="H111" s="40"/>
      <c r="I111" s="40"/>
    </row>
    <row r="112" spans="2:9" ht="18" customHeight="1">
      <c r="B112" s="37" t="s">
        <v>408</v>
      </c>
      <c r="C112" s="58">
        <v>0.95</v>
      </c>
      <c r="D112" s="40"/>
      <c r="E112" s="40"/>
      <c r="F112" s="40"/>
      <c r="G112" s="40"/>
      <c r="H112" s="40"/>
      <c r="I112" s="40"/>
    </row>
    <row r="113" spans="2:9" ht="18" customHeight="1">
      <c r="B113" s="37"/>
      <c r="C113" s="58"/>
      <c r="D113" s="40"/>
      <c r="E113" s="40"/>
      <c r="F113" s="40"/>
      <c r="G113" s="40"/>
      <c r="H113" s="40"/>
      <c r="I113" s="40"/>
    </row>
    <row r="114" spans="2:9" ht="18" customHeight="1">
      <c r="B114" s="38" t="s">
        <v>409</v>
      </c>
      <c r="C114" s="40"/>
      <c r="D114" s="40"/>
      <c r="E114" s="38" t="s">
        <v>410</v>
      </c>
      <c r="F114" s="40"/>
      <c r="G114" s="40"/>
      <c r="H114" s="40"/>
      <c r="I114" s="40"/>
    </row>
    <row r="115" spans="2:9" ht="18" customHeight="1">
      <c r="B115" s="7" t="s">
        <v>382</v>
      </c>
      <c r="C115" s="38">
        <f>SQRT(E108/D61)</f>
        <v>1.9257033347152239</v>
      </c>
      <c r="D115" s="40"/>
      <c r="E115" s="7" t="s">
        <v>382</v>
      </c>
      <c r="F115" s="38">
        <f>SQRT(E108/F63)</f>
        <v>1.1118053386771944</v>
      </c>
      <c r="G115" s="40"/>
      <c r="H115" s="40"/>
      <c r="I115" s="40"/>
    </row>
    <row r="116" spans="2:9" ht="18" customHeight="1">
      <c r="B116" s="7" t="s">
        <v>233</v>
      </c>
      <c r="C116" s="38">
        <f>TINV(1-C112,C108)</f>
        <v>2.4469118511449688</v>
      </c>
      <c r="D116" s="40"/>
      <c r="E116" s="7" t="s">
        <v>233</v>
      </c>
      <c r="F116" s="38">
        <f>TINV(1-C112,C108)</f>
        <v>2.4469118511449688</v>
      </c>
      <c r="G116" s="40"/>
      <c r="H116" s="40"/>
      <c r="I116" s="40"/>
    </row>
    <row r="117" spans="2:9" ht="18" customHeight="1">
      <c r="B117" s="7" t="s">
        <v>234</v>
      </c>
      <c r="C117" s="38">
        <f>C115*C116</f>
        <v>4.7120263115040677</v>
      </c>
      <c r="D117" s="40"/>
      <c r="E117" s="7" t="s">
        <v>235</v>
      </c>
      <c r="F117" s="38">
        <f>F115*F116</f>
        <v>2.7204896593754726</v>
      </c>
      <c r="G117" s="40"/>
      <c r="H117" s="40"/>
      <c r="I117" s="40"/>
    </row>
    <row r="118" spans="2:9" ht="18" customHeight="1">
      <c r="B118" s="40"/>
      <c r="C118" s="40"/>
      <c r="D118" s="40"/>
      <c r="E118" s="40"/>
      <c r="F118" s="40"/>
      <c r="G118" s="40"/>
      <c r="H118" s="40"/>
      <c r="I118" s="40"/>
    </row>
    <row r="119" spans="2:9" ht="18" customHeight="1">
      <c r="B119" s="38" t="s">
        <v>236</v>
      </c>
      <c r="C119" s="40"/>
      <c r="D119" s="40"/>
      <c r="E119" s="38" t="s">
        <v>237</v>
      </c>
      <c r="F119" s="40"/>
      <c r="G119" s="40"/>
      <c r="H119" s="40"/>
      <c r="I119" s="40"/>
    </row>
    <row r="120" spans="2:9" ht="18" customHeight="1">
      <c r="B120" s="7" t="s">
        <v>238</v>
      </c>
      <c r="C120" s="38">
        <f>SQRT(E108/F62)</f>
        <v>1.3616778865306827</v>
      </c>
      <c r="D120" s="40"/>
      <c r="E120" s="7" t="s">
        <v>239</v>
      </c>
      <c r="F120" s="38">
        <f>SQRT(E108/F61)</f>
        <v>0.78616509433805037</v>
      </c>
      <c r="G120" s="40"/>
      <c r="H120" s="40"/>
      <c r="I120" s="40"/>
    </row>
    <row r="121" spans="2:9" ht="18" customHeight="1">
      <c r="B121" s="7" t="s">
        <v>240</v>
      </c>
      <c r="C121" s="38">
        <f>TINV(1-C112,C108)</f>
        <v>2.4469118511449688</v>
      </c>
      <c r="D121" s="40"/>
      <c r="E121" s="7" t="s">
        <v>240</v>
      </c>
      <c r="F121" s="38">
        <f>TINV(1-C112,C108)</f>
        <v>2.4469118511449688</v>
      </c>
      <c r="G121" s="40"/>
      <c r="H121" s="40"/>
      <c r="I121" s="40"/>
    </row>
    <row r="122" spans="2:9" ht="18" customHeight="1">
      <c r="B122" s="7" t="s">
        <v>241</v>
      </c>
      <c r="C122" s="38">
        <f>C120*C121</f>
        <v>3.3319057579939613</v>
      </c>
      <c r="D122" s="40"/>
      <c r="E122" s="7" t="s">
        <v>241</v>
      </c>
      <c r="F122" s="38">
        <f>F120*F121</f>
        <v>1.9236766862922778</v>
      </c>
      <c r="G122" s="40"/>
      <c r="H122" s="40"/>
      <c r="I122" s="40"/>
    </row>
    <row r="123" spans="2:9" ht="18" customHeight="1">
      <c r="B123" s="40"/>
      <c r="C123" s="40"/>
      <c r="D123" s="40"/>
      <c r="E123" s="40"/>
      <c r="F123" s="40"/>
      <c r="G123" s="40"/>
      <c r="H123" s="40"/>
      <c r="I123" s="40"/>
    </row>
    <row r="124" spans="2:9" ht="56" customHeight="1">
      <c r="B124" s="253" t="s">
        <v>183</v>
      </c>
      <c r="C124" s="253"/>
      <c r="D124" s="253"/>
      <c r="E124" s="253"/>
      <c r="F124" s="253"/>
      <c r="G124" s="253"/>
      <c r="H124" s="253"/>
      <c r="I124" s="40"/>
    </row>
    <row r="125" spans="2:9" ht="18" customHeight="1">
      <c r="B125" s="40"/>
      <c r="C125" s="40"/>
      <c r="D125" s="40"/>
      <c r="E125" s="40"/>
      <c r="F125" s="40"/>
      <c r="G125" s="40"/>
      <c r="H125" s="40"/>
      <c r="I125" s="40"/>
    </row>
    <row r="126" spans="2:9" ht="18" customHeight="1">
      <c r="B126" s="27" t="s">
        <v>184</v>
      </c>
      <c r="C126" s="40"/>
      <c r="D126" s="40"/>
      <c r="E126" s="27" t="s">
        <v>185</v>
      </c>
      <c r="F126" s="40"/>
      <c r="G126" s="40"/>
      <c r="H126" s="40"/>
      <c r="I126" s="40"/>
    </row>
    <row r="127" spans="2:9" ht="18" customHeight="1">
      <c r="B127" s="38" t="s">
        <v>186</v>
      </c>
      <c r="C127" s="40"/>
      <c r="D127" s="40"/>
      <c r="E127" s="38" t="s">
        <v>186</v>
      </c>
      <c r="F127" s="40"/>
      <c r="G127" s="40"/>
      <c r="H127" s="40"/>
      <c r="I127" s="40"/>
    </row>
    <row r="128" spans="2:9" ht="18" customHeight="1">
      <c r="B128" s="37" t="s">
        <v>340</v>
      </c>
      <c r="C128" s="38">
        <f>SUMSQ(D76:F76)/D61-G76^2/F63</f>
        <v>3</v>
      </c>
      <c r="D128" s="40"/>
      <c r="E128" s="37" t="s">
        <v>340</v>
      </c>
      <c r="F128" s="38">
        <f>C128</f>
        <v>3</v>
      </c>
      <c r="G128" s="40"/>
      <c r="H128" s="40"/>
      <c r="I128" s="40"/>
    </row>
    <row r="129" spans="2:9" ht="18" customHeight="1">
      <c r="B129" s="37" t="s">
        <v>341</v>
      </c>
      <c r="C129" s="39">
        <f>$C$105</f>
        <v>2</v>
      </c>
      <c r="D129" s="40"/>
      <c r="E129" s="37" t="s">
        <v>341</v>
      </c>
      <c r="F129" s="39">
        <f>$C$105</f>
        <v>2</v>
      </c>
      <c r="G129" s="40"/>
      <c r="H129" s="40"/>
      <c r="I129" s="40"/>
    </row>
    <row r="130" spans="2:9" ht="18" customHeight="1">
      <c r="B130" s="37" t="s">
        <v>342</v>
      </c>
      <c r="C130" s="38">
        <f>C128/C129</f>
        <v>1.5</v>
      </c>
      <c r="D130" s="40"/>
      <c r="E130" s="37" t="s">
        <v>342</v>
      </c>
      <c r="F130" s="38">
        <f>F128/F129</f>
        <v>1.5</v>
      </c>
      <c r="G130" s="40"/>
      <c r="H130" s="40"/>
      <c r="I130" s="40"/>
    </row>
    <row r="131" spans="2:9" ht="18" customHeight="1">
      <c r="B131" s="37" t="s">
        <v>343</v>
      </c>
      <c r="C131" s="38">
        <f>$D$108</f>
        <v>44.5</v>
      </c>
      <c r="D131" s="40"/>
      <c r="E131" s="37" t="s">
        <v>344</v>
      </c>
      <c r="F131" s="38">
        <f>SUMSQ(D69:F70)-SUMSQ(D76:F76)/D61</f>
        <v>31</v>
      </c>
      <c r="G131" s="40"/>
      <c r="H131" s="40"/>
      <c r="I131" s="40"/>
    </row>
    <row r="132" spans="2:9" ht="18" customHeight="1">
      <c r="B132" s="37" t="s">
        <v>193</v>
      </c>
      <c r="C132" s="39">
        <f>$C$108</f>
        <v>6</v>
      </c>
      <c r="D132" s="40"/>
      <c r="E132" s="37" t="s">
        <v>194</v>
      </c>
      <c r="F132" s="39">
        <f>$D$62*($D$61-1)</f>
        <v>3</v>
      </c>
      <c r="G132" s="40"/>
      <c r="H132" s="40"/>
      <c r="I132" s="40"/>
    </row>
    <row r="133" spans="2:9" ht="18" customHeight="1">
      <c r="B133" s="37" t="s">
        <v>195</v>
      </c>
      <c r="C133" s="38">
        <f>C131/C132</f>
        <v>7.416666666666667</v>
      </c>
      <c r="D133" s="40"/>
      <c r="E133" s="37" t="s">
        <v>196</v>
      </c>
      <c r="F133" s="38">
        <f>F131/F132</f>
        <v>10.333333333333334</v>
      </c>
      <c r="G133" s="40"/>
      <c r="H133" s="40"/>
      <c r="I133" s="40"/>
    </row>
    <row r="134" spans="2:9" ht="18" customHeight="1">
      <c r="B134" s="37" t="s">
        <v>197</v>
      </c>
      <c r="C134" s="38">
        <f>C130/C133</f>
        <v>0.20224719101123595</v>
      </c>
      <c r="D134" s="40"/>
      <c r="E134" s="37" t="s">
        <v>197</v>
      </c>
      <c r="F134" s="38">
        <f>F130/F133</f>
        <v>0.14516129032258063</v>
      </c>
      <c r="G134" s="40"/>
      <c r="H134" s="40"/>
      <c r="I134" s="40"/>
    </row>
    <row r="135" spans="2:9" ht="18" customHeight="1">
      <c r="B135" s="37" t="s">
        <v>198</v>
      </c>
      <c r="C135" s="38">
        <f>FINV($D$102,C129,C132)</f>
        <v>5.1432528497847176</v>
      </c>
      <c r="D135" s="40"/>
      <c r="E135" s="37" t="s">
        <v>198</v>
      </c>
      <c r="F135" s="38">
        <f>FINV($D$102,F129,F132)</f>
        <v>9.5520944959211587</v>
      </c>
      <c r="G135" s="40"/>
      <c r="H135" s="40"/>
      <c r="I135" s="40"/>
    </row>
    <row r="136" spans="2:9" ht="18" customHeight="1">
      <c r="B136" s="37" t="s">
        <v>199</v>
      </c>
      <c r="C136" s="27" t="str">
        <f>IF(C134&gt;C135,"Reject H0", "Don't reject H0")</f>
        <v>Don't reject H0</v>
      </c>
      <c r="D136" s="40"/>
      <c r="E136" s="37" t="s">
        <v>199</v>
      </c>
      <c r="F136" s="27" t="str">
        <f>IF(F134&gt;F135,"Reject H0", "Don't reject H0")</f>
        <v>Don't reject H0</v>
      </c>
      <c r="G136" s="40"/>
      <c r="H136" s="40"/>
      <c r="I136" s="40"/>
    </row>
    <row r="137" spans="2:9" ht="18" customHeight="1">
      <c r="B137" s="40"/>
      <c r="C137" s="6"/>
      <c r="D137" s="40"/>
      <c r="E137" s="40"/>
      <c r="F137" s="6"/>
      <c r="G137" s="40"/>
      <c r="H137" s="40"/>
      <c r="I137" s="40"/>
    </row>
    <row r="138" spans="2:9" ht="18" customHeight="1">
      <c r="B138" s="38" t="s">
        <v>200</v>
      </c>
      <c r="C138" s="40"/>
      <c r="D138" s="40"/>
      <c r="E138" s="38" t="s">
        <v>200</v>
      </c>
      <c r="F138" s="40"/>
      <c r="G138" s="40"/>
      <c r="H138" s="40"/>
      <c r="I138" s="40"/>
    </row>
    <row r="139" spans="2:9" ht="18" customHeight="1">
      <c r="B139" s="37" t="s">
        <v>201</v>
      </c>
      <c r="C139" s="38">
        <f>SUMSQ(D77:F77)/D61-G77^2/F63</f>
        <v>5.3333333333333286</v>
      </c>
      <c r="D139" s="40"/>
      <c r="E139" s="37" t="s">
        <v>201</v>
      </c>
      <c r="F139" s="38">
        <f>C139</f>
        <v>5.3333333333333286</v>
      </c>
      <c r="G139" s="40"/>
      <c r="H139" s="40"/>
      <c r="I139" s="40"/>
    </row>
    <row r="140" spans="2:9" ht="18" customHeight="1">
      <c r="B140" s="37" t="s">
        <v>348</v>
      </c>
      <c r="C140" s="39">
        <f>$C$105</f>
        <v>2</v>
      </c>
      <c r="D140" s="40"/>
      <c r="E140" s="37" t="s">
        <v>348</v>
      </c>
      <c r="F140" s="39">
        <f>$C$105</f>
        <v>2</v>
      </c>
      <c r="G140" s="40"/>
      <c r="H140" s="40"/>
      <c r="I140" s="40"/>
    </row>
    <row r="141" spans="2:9" ht="18" customHeight="1">
      <c r="B141" s="37" t="s">
        <v>349</v>
      </c>
      <c r="C141" s="38">
        <f>C139/C140</f>
        <v>2.6666666666666643</v>
      </c>
      <c r="D141" s="40"/>
      <c r="E141" s="37" t="s">
        <v>349</v>
      </c>
      <c r="F141" s="38">
        <f>F139/F140</f>
        <v>2.6666666666666643</v>
      </c>
      <c r="G141" s="40"/>
      <c r="H141" s="40"/>
      <c r="I141" s="40"/>
    </row>
    <row r="142" spans="2:9" ht="18" customHeight="1">
      <c r="B142" s="37" t="s">
        <v>350</v>
      </c>
      <c r="C142" s="38">
        <f>$D$108</f>
        <v>44.5</v>
      </c>
      <c r="D142" s="40"/>
      <c r="E142" s="37" t="s">
        <v>351</v>
      </c>
      <c r="F142" s="38">
        <f>SUMSQ(D71:F72)-SUMSQ(D77:F77)/D61</f>
        <v>13.5</v>
      </c>
      <c r="G142" s="40"/>
      <c r="H142" s="40"/>
      <c r="I142" s="40"/>
    </row>
    <row r="143" spans="2:9" ht="18" customHeight="1">
      <c r="B143" s="37" t="s">
        <v>352</v>
      </c>
      <c r="C143" s="39">
        <f>$C$108</f>
        <v>6</v>
      </c>
      <c r="D143" s="40"/>
      <c r="E143" s="37" t="s">
        <v>127</v>
      </c>
      <c r="F143" s="39">
        <f>$D$62*($D$61-1)</f>
        <v>3</v>
      </c>
      <c r="G143" s="40"/>
      <c r="H143" s="40"/>
      <c r="I143" s="40"/>
    </row>
    <row r="144" spans="2:9" ht="18" customHeight="1">
      <c r="B144" s="37" t="s">
        <v>128</v>
      </c>
      <c r="C144" s="38">
        <f>$E$108</f>
        <v>7.416666666666667</v>
      </c>
      <c r="D144" s="40"/>
      <c r="E144" s="37" t="s">
        <v>129</v>
      </c>
      <c r="F144" s="38">
        <f>F142/F143</f>
        <v>4.5</v>
      </c>
      <c r="G144" s="40"/>
      <c r="H144" s="40"/>
      <c r="I144" s="40"/>
    </row>
    <row r="145" spans="1:9" ht="18" customHeight="1">
      <c r="B145" s="37" t="s">
        <v>130</v>
      </c>
      <c r="C145" s="38">
        <f>C141/C144</f>
        <v>0.35955056179775247</v>
      </c>
      <c r="D145" s="40"/>
      <c r="E145" s="37" t="s">
        <v>130</v>
      </c>
      <c r="F145" s="38">
        <f>F141/F144</f>
        <v>0.59259259259259212</v>
      </c>
      <c r="G145" s="40"/>
      <c r="H145" s="40"/>
      <c r="I145" s="40"/>
    </row>
    <row r="146" spans="1:9" ht="18" customHeight="1">
      <c r="B146" s="37" t="s">
        <v>131</v>
      </c>
      <c r="C146" s="38">
        <f>FINV($D$102,C140,C143)</f>
        <v>5.1432528497847176</v>
      </c>
      <c r="D146" s="40"/>
      <c r="E146" s="37" t="s">
        <v>131</v>
      </c>
      <c r="F146" s="38">
        <f>FINV($D$102,F140,F143)</f>
        <v>9.5520944959211587</v>
      </c>
      <c r="G146" s="40"/>
      <c r="H146" s="40"/>
      <c r="I146" s="40"/>
    </row>
    <row r="147" spans="1:9" ht="18" customHeight="1">
      <c r="B147" s="37" t="s">
        <v>132</v>
      </c>
      <c r="C147" s="27" t="str">
        <f>IF(C145&gt;C146,"Reject H0", "Don't reject H0")</f>
        <v>Don't reject H0</v>
      </c>
      <c r="D147" s="40"/>
      <c r="E147" s="37" t="s">
        <v>132</v>
      </c>
      <c r="F147" s="27" t="str">
        <f>IF(F145&gt;F146,"Reject H0", "Don't reject H0")</f>
        <v>Don't reject H0</v>
      </c>
      <c r="G147" s="40"/>
      <c r="H147" s="40"/>
      <c r="I147" s="40"/>
    </row>
    <row r="150" spans="1:9" ht="18" customHeight="1">
      <c r="A150" s="31" t="s">
        <v>133</v>
      </c>
      <c r="B150" s="68"/>
      <c r="C150" s="33" t="s">
        <v>134</v>
      </c>
      <c r="D150" s="34">
        <v>6</v>
      </c>
      <c r="E150" s="33" t="s">
        <v>135</v>
      </c>
      <c r="F150" s="34">
        <f>D150*D151*D152</f>
        <v>24</v>
      </c>
      <c r="G150" s="60"/>
      <c r="H150" s="60"/>
    </row>
    <row r="151" spans="1:9" ht="18" customHeight="1">
      <c r="B151" s="60"/>
      <c r="C151" s="33" t="s">
        <v>273</v>
      </c>
      <c r="D151" s="34">
        <v>2</v>
      </c>
      <c r="E151" s="33" t="s">
        <v>274</v>
      </c>
      <c r="F151" s="34">
        <f>D150*D152</f>
        <v>12</v>
      </c>
      <c r="G151" s="60"/>
      <c r="H151" s="60"/>
    </row>
    <row r="152" spans="1:9" ht="18" customHeight="1">
      <c r="B152" s="60"/>
      <c r="C152" s="33" t="s">
        <v>275</v>
      </c>
      <c r="D152" s="34">
        <v>2</v>
      </c>
      <c r="E152" s="33" t="s">
        <v>276</v>
      </c>
      <c r="F152" s="34">
        <f>D150*D151</f>
        <v>12</v>
      </c>
      <c r="G152" s="60"/>
      <c r="H152" s="60"/>
    </row>
    <row r="153" spans="1:9" ht="18" customHeight="1">
      <c r="B153" s="69"/>
      <c r="C153" s="69"/>
      <c r="D153" s="62" t="s">
        <v>277</v>
      </c>
      <c r="E153" s="70">
        <v>3</v>
      </c>
      <c r="F153" s="69"/>
      <c r="G153" s="28"/>
      <c r="H153" s="28"/>
    </row>
    <row r="154" spans="1:9" ht="18" customHeight="1">
      <c r="B154" s="69"/>
      <c r="C154" s="2" t="s">
        <v>278</v>
      </c>
      <c r="D154" s="64">
        <v>6</v>
      </c>
      <c r="E154" s="64">
        <v>10</v>
      </c>
      <c r="F154" s="69"/>
      <c r="G154" s="28"/>
      <c r="H154" s="28"/>
    </row>
    <row r="155" spans="1:9" ht="18" customHeight="1">
      <c r="B155" s="69"/>
      <c r="C155" s="71"/>
      <c r="D155" s="64">
        <v>8</v>
      </c>
      <c r="E155" s="64">
        <v>10</v>
      </c>
      <c r="F155" s="69"/>
      <c r="G155" s="28"/>
      <c r="H155" s="28"/>
    </row>
    <row r="156" spans="1:9" ht="18" customHeight="1">
      <c r="B156" s="166"/>
      <c r="C156" s="143"/>
      <c r="D156" s="243" t="s">
        <v>141</v>
      </c>
      <c r="E156" s="243"/>
      <c r="F156" s="143"/>
      <c r="G156" s="166"/>
      <c r="H156" s="166"/>
    </row>
    <row r="157" spans="1:9" ht="18" customHeight="1">
      <c r="B157" s="166"/>
      <c r="C157" s="144" t="s">
        <v>428</v>
      </c>
      <c r="D157" s="145" t="s">
        <v>142</v>
      </c>
      <c r="E157" s="145" t="s">
        <v>143</v>
      </c>
      <c r="F157" s="143"/>
      <c r="G157" s="166"/>
      <c r="H157" s="166"/>
      <c r="I157" s="72"/>
    </row>
    <row r="158" spans="1:9" ht="18" customHeight="1">
      <c r="B158" s="244" t="s">
        <v>71</v>
      </c>
      <c r="C158" s="254" t="s">
        <v>145</v>
      </c>
      <c r="D158" s="183">
        <v>9</v>
      </c>
      <c r="E158" s="183">
        <v>13</v>
      </c>
      <c r="F158" s="143"/>
      <c r="G158" s="166"/>
      <c r="H158" s="166"/>
      <c r="I158" s="65"/>
    </row>
    <row r="159" spans="1:9" ht="18" customHeight="1">
      <c r="B159" s="244"/>
      <c r="C159" s="255"/>
      <c r="D159" s="161">
        <v>3</v>
      </c>
      <c r="E159" s="161">
        <v>7</v>
      </c>
      <c r="F159" s="143"/>
      <c r="G159" s="166"/>
      <c r="H159" s="166"/>
      <c r="I159" s="65"/>
    </row>
    <row r="160" spans="1:9" ht="18" customHeight="1">
      <c r="B160" s="244"/>
      <c r="C160" s="255"/>
      <c r="D160" s="161">
        <v>4</v>
      </c>
      <c r="E160" s="161">
        <v>8</v>
      </c>
      <c r="F160" s="143"/>
      <c r="G160" s="166"/>
      <c r="H160" s="166"/>
      <c r="I160" s="65"/>
    </row>
    <row r="161" spans="2:9" ht="18" customHeight="1">
      <c r="B161" s="244"/>
      <c r="C161" s="255"/>
      <c r="D161" s="161">
        <v>6</v>
      </c>
      <c r="E161" s="161">
        <v>12</v>
      </c>
      <c r="F161" s="143"/>
      <c r="G161" s="177"/>
      <c r="H161" s="177"/>
      <c r="I161" s="65"/>
    </row>
    <row r="162" spans="2:9" ht="18" customHeight="1">
      <c r="B162" s="244"/>
      <c r="C162" s="255"/>
      <c r="D162" s="161">
        <v>6</v>
      </c>
      <c r="E162" s="161">
        <v>7</v>
      </c>
      <c r="F162" s="143"/>
      <c r="G162" s="198"/>
      <c r="H162" s="198"/>
      <c r="I162" s="4"/>
    </row>
    <row r="163" spans="2:9" ht="18" customHeight="1">
      <c r="B163" s="244"/>
      <c r="C163" s="256"/>
      <c r="D163" s="158">
        <v>7</v>
      </c>
      <c r="E163" s="158">
        <v>13</v>
      </c>
      <c r="F163" s="143"/>
      <c r="G163" s="198"/>
      <c r="H163" s="198"/>
      <c r="I163" s="4"/>
    </row>
    <row r="164" spans="2:9" ht="18" customHeight="1">
      <c r="B164" s="244"/>
      <c r="C164" s="254" t="s">
        <v>146</v>
      </c>
      <c r="D164" s="183">
        <v>5</v>
      </c>
      <c r="E164" s="183">
        <v>8</v>
      </c>
      <c r="F164" s="143"/>
      <c r="G164" s="166"/>
      <c r="H164" s="166"/>
      <c r="I164" s="4"/>
    </row>
    <row r="165" spans="2:9" ht="18" customHeight="1">
      <c r="B165" s="244"/>
      <c r="C165" s="255"/>
      <c r="D165" s="161">
        <v>9</v>
      </c>
      <c r="E165" s="161">
        <v>14</v>
      </c>
      <c r="F165" s="143"/>
      <c r="G165" s="198"/>
      <c r="H165" s="198"/>
      <c r="I165" s="4"/>
    </row>
    <row r="166" spans="2:9" ht="18" customHeight="1">
      <c r="B166" s="244"/>
      <c r="C166" s="255"/>
      <c r="D166" s="161">
        <v>11</v>
      </c>
      <c r="E166" s="161">
        <v>9</v>
      </c>
      <c r="F166" s="143"/>
      <c r="G166" s="198"/>
      <c r="H166" s="198"/>
      <c r="I166" s="4"/>
    </row>
    <row r="167" spans="2:9" ht="18" customHeight="1">
      <c r="B167" s="244"/>
      <c r="C167" s="255"/>
      <c r="D167" s="161">
        <v>5</v>
      </c>
      <c r="E167" s="161">
        <v>13</v>
      </c>
      <c r="F167" s="143"/>
      <c r="G167" s="198"/>
      <c r="H167" s="198"/>
      <c r="I167" s="4"/>
    </row>
    <row r="168" spans="2:9" ht="18" customHeight="1">
      <c r="B168" s="244"/>
      <c r="C168" s="255"/>
      <c r="D168" s="161">
        <v>12</v>
      </c>
      <c r="E168" s="161">
        <v>12</v>
      </c>
      <c r="F168" s="143"/>
      <c r="G168" s="198"/>
      <c r="H168" s="198"/>
      <c r="I168" s="4"/>
    </row>
    <row r="169" spans="2:9" ht="18" customHeight="1">
      <c r="B169" s="244"/>
      <c r="C169" s="256"/>
      <c r="D169" s="158">
        <v>13</v>
      </c>
      <c r="E169" s="158">
        <v>13</v>
      </c>
      <c r="F169" s="143"/>
      <c r="G169" s="198"/>
      <c r="H169" s="198"/>
      <c r="I169" s="4"/>
    </row>
    <row r="170" spans="2:9" ht="18" customHeight="1">
      <c r="B170" s="166"/>
      <c r="C170" s="178"/>
      <c r="D170" s="179"/>
      <c r="E170" s="179"/>
      <c r="F170" s="179"/>
      <c r="G170" s="199"/>
      <c r="H170" s="198"/>
      <c r="I170" s="4"/>
    </row>
    <row r="171" spans="2:9" ht="18" customHeight="1">
      <c r="B171" s="143"/>
      <c r="C171" s="143"/>
      <c r="D171" s="243" t="s">
        <v>141</v>
      </c>
      <c r="E171" s="243"/>
      <c r="F171" s="143"/>
      <c r="G171" s="156"/>
      <c r="H171" s="143"/>
    </row>
    <row r="172" spans="2:9" ht="18" customHeight="1">
      <c r="B172" s="143"/>
      <c r="C172" s="144" t="s">
        <v>427</v>
      </c>
      <c r="D172" s="146" t="s">
        <v>142</v>
      </c>
      <c r="E172" s="146" t="s">
        <v>143</v>
      </c>
      <c r="F172" s="147" t="s">
        <v>267</v>
      </c>
      <c r="G172" s="156"/>
      <c r="H172" s="143"/>
    </row>
    <row r="173" spans="2:9" ht="18" customHeight="1">
      <c r="B173" s="244" t="s">
        <v>144</v>
      </c>
      <c r="C173" s="200" t="s">
        <v>268</v>
      </c>
      <c r="D173" s="201">
        <f>SUM(D158:D163)</f>
        <v>35</v>
      </c>
      <c r="E173" s="201">
        <f>SUM(E158:E163)</f>
        <v>60</v>
      </c>
      <c r="F173" s="163">
        <f>SUM(D173:E173)</f>
        <v>95</v>
      </c>
      <c r="G173" s="156"/>
      <c r="H173" s="143"/>
    </row>
    <row r="174" spans="2:9" ht="18" customHeight="1">
      <c r="B174" s="244"/>
      <c r="C174" s="184" t="s">
        <v>269</v>
      </c>
      <c r="D174" s="159">
        <f>SUM(D164:D169)</f>
        <v>55</v>
      </c>
      <c r="E174" s="159">
        <f>SUM(E164:E169)</f>
        <v>69</v>
      </c>
      <c r="F174" s="160">
        <f>SUM(D174:E174)</f>
        <v>124</v>
      </c>
      <c r="G174" s="156"/>
      <c r="H174" s="143"/>
    </row>
    <row r="175" spans="2:9" ht="18" customHeight="1">
      <c r="B175" s="143"/>
      <c r="C175" s="200" t="s">
        <v>270</v>
      </c>
      <c r="D175" s="201">
        <f>SUM(D173:D174)</f>
        <v>90</v>
      </c>
      <c r="E175" s="201">
        <f t="shared" ref="E175" si="14">SUM(E173:E174)</f>
        <v>129</v>
      </c>
      <c r="F175" s="163">
        <f>SUM(D173:E174)</f>
        <v>219</v>
      </c>
      <c r="G175" s="156" t="s">
        <v>271</v>
      </c>
      <c r="H175" s="143"/>
    </row>
    <row r="176" spans="2:9" ht="18" customHeight="1">
      <c r="B176" s="143"/>
      <c r="C176" s="202"/>
      <c r="D176" s="203"/>
      <c r="E176" s="203"/>
      <c r="F176" s="163"/>
      <c r="G176" s="156"/>
      <c r="H176" s="143"/>
    </row>
    <row r="177" spans="2:8" ht="18" customHeight="1">
      <c r="B177" s="143"/>
      <c r="C177" s="143"/>
      <c r="D177" s="243" t="s">
        <v>272</v>
      </c>
      <c r="E177" s="243"/>
      <c r="F177" s="143"/>
      <c r="G177" s="156"/>
      <c r="H177" s="143"/>
    </row>
    <row r="178" spans="2:8" ht="18" customHeight="1">
      <c r="B178" s="143"/>
      <c r="C178" s="144" t="s">
        <v>418</v>
      </c>
      <c r="D178" s="145" t="s">
        <v>419</v>
      </c>
      <c r="E178" s="145" t="s">
        <v>420</v>
      </c>
      <c r="F178" s="147" t="s">
        <v>421</v>
      </c>
      <c r="G178" s="156"/>
      <c r="H178" s="143"/>
    </row>
    <row r="179" spans="2:8" ht="18" customHeight="1">
      <c r="B179" s="244" t="s">
        <v>284</v>
      </c>
      <c r="C179" s="200" t="s">
        <v>285</v>
      </c>
      <c r="D179" s="154">
        <f>D173/$D$150</f>
        <v>5.833333333333333</v>
      </c>
      <c r="E179" s="154">
        <f t="shared" ref="E179:E180" si="15">E173/$D$150</f>
        <v>10</v>
      </c>
      <c r="F179" s="149">
        <f>AVERAGE(D179:E179)</f>
        <v>7.9166666666666661</v>
      </c>
      <c r="G179" s="156"/>
      <c r="H179" s="143"/>
    </row>
    <row r="180" spans="2:8" ht="18" customHeight="1">
      <c r="B180" s="244"/>
      <c r="C180" s="184" t="s">
        <v>286</v>
      </c>
      <c r="D180" s="196">
        <f t="shared" ref="D180" si="16">D174/$D$150</f>
        <v>9.1666666666666661</v>
      </c>
      <c r="E180" s="196">
        <f t="shared" si="15"/>
        <v>11.5</v>
      </c>
      <c r="F180" s="153">
        <f t="shared" ref="F180" si="17">AVERAGE(D180:E180)</f>
        <v>10.333333333333332</v>
      </c>
      <c r="G180" s="156"/>
      <c r="H180" s="143"/>
    </row>
    <row r="181" spans="2:8" ht="18" customHeight="1">
      <c r="B181" s="143"/>
      <c r="C181" s="200" t="s">
        <v>287</v>
      </c>
      <c r="D181" s="154">
        <f>AVERAGE(D179:D180)</f>
        <v>7.5</v>
      </c>
      <c r="E181" s="154">
        <f t="shared" ref="E181" si="18">AVERAGE(E179:E180)</f>
        <v>10.75</v>
      </c>
      <c r="F181" s="149">
        <f>AVERAGE(D179:E180)</f>
        <v>9.125</v>
      </c>
      <c r="G181" s="156" t="s">
        <v>288</v>
      </c>
      <c r="H181" s="143"/>
    </row>
    <row r="182" spans="2:8" ht="18" customHeight="1">
      <c r="B182" s="143"/>
      <c r="C182" s="202"/>
      <c r="D182" s="203"/>
      <c r="E182" s="203"/>
      <c r="F182" s="163"/>
      <c r="G182" s="156"/>
      <c r="H182" s="143"/>
    </row>
    <row r="183" spans="2:8" ht="18" customHeight="1">
      <c r="B183" s="143"/>
      <c r="C183" s="143"/>
      <c r="D183" s="257" t="s">
        <v>289</v>
      </c>
      <c r="E183" s="257"/>
      <c r="F183" s="143"/>
      <c r="G183" s="156"/>
      <c r="H183" s="143"/>
    </row>
    <row r="184" spans="2:8" ht="18" customHeight="1">
      <c r="B184" s="143"/>
      <c r="C184" s="184" t="s">
        <v>290</v>
      </c>
      <c r="D184" s="145" t="s">
        <v>419</v>
      </c>
      <c r="E184" s="145" t="s">
        <v>420</v>
      </c>
      <c r="F184" s="204"/>
      <c r="G184" s="156"/>
      <c r="H184" s="143"/>
    </row>
    <row r="185" spans="2:8" ht="18" customHeight="1">
      <c r="B185" s="244" t="s">
        <v>284</v>
      </c>
      <c r="C185" s="200" t="s">
        <v>285</v>
      </c>
      <c r="D185" s="154">
        <f>(SUMSQ(D158:D163)-D173^2/$D$150)/($D$150-1)</f>
        <v>4.5666666666666682</v>
      </c>
      <c r="E185" s="154">
        <f>(SUMSQ(E158:E163)-E173^2/$D$150)/($D$150-1)</f>
        <v>8.8000000000000007</v>
      </c>
      <c r="F185" s="251">
        <f>AVERAGE(D185:E186)</f>
        <v>7.8583333333333325</v>
      </c>
      <c r="G185" s="252" t="s">
        <v>291</v>
      </c>
      <c r="H185" s="252"/>
    </row>
    <row r="186" spans="2:8" ht="18" customHeight="1">
      <c r="B186" s="244"/>
      <c r="C186" s="184" t="s">
        <v>286</v>
      </c>
      <c r="D186" s="196">
        <f>(SUMSQ(D164:D169)-D174^2/$D$150)/($D$150-1)</f>
        <v>12.166666666666663</v>
      </c>
      <c r="E186" s="196">
        <f>(SUMSQ(E164:E169)-E174^2/$D$150)/($D$150-1)</f>
        <v>5.9</v>
      </c>
      <c r="F186" s="251"/>
      <c r="G186" s="252"/>
      <c r="H186" s="252"/>
    </row>
    <row r="187" spans="2:8" ht="18" customHeight="1">
      <c r="B187" s="143"/>
      <c r="C187" s="143"/>
      <c r="D187" s="189"/>
      <c r="E187" s="189"/>
      <c r="F187" s="189"/>
      <c r="G187" s="189"/>
      <c r="H187" s="143"/>
    </row>
    <row r="188" spans="2:8" ht="18" customHeight="1">
      <c r="B188" s="141" t="s">
        <v>292</v>
      </c>
      <c r="C188" s="205">
        <f>F175^2/F150</f>
        <v>1998.375</v>
      </c>
      <c r="D188" s="141"/>
      <c r="E188" s="142"/>
      <c r="F188" s="143"/>
      <c r="G188" s="143"/>
      <c r="H188" s="143"/>
    </row>
    <row r="189" spans="2:8" ht="18" customHeight="1">
      <c r="B189" s="143"/>
      <c r="C189" s="143"/>
      <c r="D189" s="143"/>
      <c r="E189" s="143"/>
      <c r="F189" s="143"/>
      <c r="G189" s="143"/>
      <c r="H189" s="143"/>
    </row>
    <row r="190" spans="2:8" ht="18" customHeight="1">
      <c r="B190" s="41" t="s">
        <v>293</v>
      </c>
      <c r="C190" s="40"/>
      <c r="D190" s="40"/>
      <c r="E190" s="40"/>
      <c r="F190" s="40"/>
      <c r="G190" s="40"/>
      <c r="H190" s="40"/>
    </row>
    <row r="191" spans="2:8" ht="18" customHeight="1">
      <c r="B191" s="42" t="s">
        <v>294</v>
      </c>
      <c r="C191" s="42">
        <f>SUMSQ(D173:E174)/D150-C188</f>
        <v>103.45833333333348</v>
      </c>
      <c r="D191" s="40"/>
      <c r="E191" s="40"/>
      <c r="F191" s="40"/>
      <c r="G191" s="40"/>
      <c r="H191" s="40"/>
    </row>
    <row r="192" spans="2:8" ht="18" customHeight="1">
      <c r="B192" s="37" t="s">
        <v>295</v>
      </c>
      <c r="C192" s="40">
        <f>SUMSQ(D175:E175)/F151-C188</f>
        <v>63.375</v>
      </c>
      <c r="D192" s="40"/>
      <c r="E192" s="40"/>
      <c r="F192" s="40"/>
      <c r="G192" s="40"/>
      <c r="H192" s="40"/>
    </row>
    <row r="193" spans="2:8" ht="18" customHeight="1">
      <c r="B193" s="37" t="s">
        <v>164</v>
      </c>
      <c r="C193" s="40">
        <f>SUMSQ(F173:F174)/F152-C188</f>
        <v>35.041666666666742</v>
      </c>
      <c r="D193" s="40"/>
      <c r="E193" s="40"/>
      <c r="F193" s="40"/>
      <c r="G193" s="40"/>
      <c r="H193" s="40"/>
    </row>
    <row r="194" spans="2:8" ht="18" customHeight="1">
      <c r="B194" s="37" t="s">
        <v>165</v>
      </c>
      <c r="C194" s="40">
        <f>C191-(C192+C193)</f>
        <v>5.0416666666667425</v>
      </c>
      <c r="D194" s="40"/>
      <c r="E194" s="40"/>
      <c r="F194" s="40"/>
      <c r="G194" s="40"/>
      <c r="H194" s="40"/>
    </row>
    <row r="195" spans="2:8" ht="18" customHeight="1">
      <c r="B195" s="42" t="s">
        <v>166</v>
      </c>
      <c r="C195" s="42">
        <f>SUMSQ(D158:E169)-SUMSQ(D173:E174)/D150</f>
        <v>157.16666666666652</v>
      </c>
      <c r="D195" s="40"/>
      <c r="E195" s="40"/>
      <c r="F195" s="40"/>
      <c r="G195" s="40"/>
      <c r="H195" s="40"/>
    </row>
    <row r="196" spans="2:8" ht="18" customHeight="1">
      <c r="B196" s="38" t="s">
        <v>167</v>
      </c>
      <c r="C196" s="38">
        <f>C191+C195</f>
        <v>260.625</v>
      </c>
      <c r="D196" s="44" t="s">
        <v>168</v>
      </c>
      <c r="E196" s="40"/>
      <c r="F196" s="40"/>
      <c r="G196" s="40"/>
      <c r="H196" s="40"/>
    </row>
    <row r="197" spans="2:8" ht="18" customHeight="1">
      <c r="B197" s="38" t="s">
        <v>167</v>
      </c>
      <c r="C197" s="38">
        <f>SUMSQ(D158:E169)-C188</f>
        <v>260.625</v>
      </c>
      <c r="D197" s="40" t="s">
        <v>169</v>
      </c>
      <c r="E197" s="40"/>
      <c r="F197" s="40"/>
      <c r="G197" s="40"/>
      <c r="H197" s="40"/>
    </row>
    <row r="198" spans="2:8" ht="18" customHeight="1" thickBot="1">
      <c r="B198" s="40"/>
      <c r="C198" s="40"/>
      <c r="D198" s="40"/>
      <c r="E198" s="40"/>
      <c r="F198" s="40"/>
      <c r="G198" s="40"/>
      <c r="H198" s="40"/>
    </row>
    <row r="199" spans="2:8" ht="18" customHeight="1">
      <c r="B199" s="13" t="s">
        <v>170</v>
      </c>
      <c r="C199" s="45" t="s">
        <v>296</v>
      </c>
      <c r="D199" s="14">
        <v>0.05</v>
      </c>
      <c r="E199" s="46"/>
      <c r="F199" s="15"/>
      <c r="G199" s="16"/>
      <c r="H199" s="17"/>
    </row>
    <row r="200" spans="2:8" ht="18" customHeight="1">
      <c r="B200" s="18" t="s">
        <v>297</v>
      </c>
      <c r="C200" s="47" t="s">
        <v>298</v>
      </c>
      <c r="D200" s="47" t="s">
        <v>299</v>
      </c>
      <c r="E200" s="47" t="s">
        <v>300</v>
      </c>
      <c r="F200" s="19" t="s">
        <v>301</v>
      </c>
      <c r="G200" s="20" t="s">
        <v>302</v>
      </c>
      <c r="H200" s="48" t="s">
        <v>303</v>
      </c>
    </row>
    <row r="201" spans="2:8" ht="18" customHeight="1">
      <c r="B201" s="49" t="s">
        <v>178</v>
      </c>
      <c r="C201" s="8">
        <f>D151*D152-1</f>
        <v>3</v>
      </c>
      <c r="D201" s="51">
        <f>C191</f>
        <v>103.45833333333348</v>
      </c>
      <c r="E201" s="51">
        <f>D201/C201</f>
        <v>34.486111111111164</v>
      </c>
      <c r="F201" s="138"/>
      <c r="G201" s="51"/>
      <c r="H201" s="52"/>
    </row>
    <row r="202" spans="2:8" ht="18" customHeight="1">
      <c r="B202" s="22" t="s">
        <v>179</v>
      </c>
      <c r="C202" s="53">
        <f>D151-1</f>
        <v>1</v>
      </c>
      <c r="D202" s="55">
        <f>C192</f>
        <v>63.375</v>
      </c>
      <c r="E202" s="55">
        <f t="shared" ref="E202:E205" si="19">D202/C202</f>
        <v>63.375</v>
      </c>
      <c r="F202" s="7">
        <f>E202/$E$205</f>
        <v>8.0646871686108241</v>
      </c>
      <c r="G202" s="55">
        <f>FINV($D$38,C202,$C$205)</f>
        <v>4.3512435033292896</v>
      </c>
      <c r="H202" s="52" t="str">
        <f t="shared" ref="H202:H204" si="20">IF(F202&gt;G202," Reject H0", " Don't reject H0")</f>
        <v xml:space="preserve"> Reject H0</v>
      </c>
    </row>
    <row r="203" spans="2:8" ht="18" customHeight="1">
      <c r="B203" s="22" t="s">
        <v>180</v>
      </c>
      <c r="C203" s="53">
        <f>D152-1</f>
        <v>1</v>
      </c>
      <c r="D203" s="55">
        <f>C193</f>
        <v>35.041666666666742</v>
      </c>
      <c r="E203" s="55">
        <f t="shared" si="19"/>
        <v>35.041666666666742</v>
      </c>
      <c r="F203" s="7">
        <f t="shared" ref="F203:F204" si="21">E203/$E$205</f>
        <v>4.4591728525981056</v>
      </c>
      <c r="G203" s="55">
        <f t="shared" ref="G203:G204" si="22">FINV($D$38,C203,$C$205)</f>
        <v>4.3512435033292896</v>
      </c>
      <c r="H203" s="52" t="str">
        <f t="shared" si="20"/>
        <v xml:space="preserve"> Reject H0</v>
      </c>
    </row>
    <row r="204" spans="2:8" ht="18" customHeight="1">
      <c r="B204" s="22" t="s">
        <v>181</v>
      </c>
      <c r="C204" s="53">
        <f>C202*C203</f>
        <v>1</v>
      </c>
      <c r="D204" s="55">
        <f>C194</f>
        <v>5.0416666666667425</v>
      </c>
      <c r="E204" s="55">
        <f t="shared" si="19"/>
        <v>5.0416666666667425</v>
      </c>
      <c r="F204" s="7">
        <f t="shared" si="21"/>
        <v>0.6415694591728629</v>
      </c>
      <c r="G204" s="55">
        <f t="shared" si="22"/>
        <v>4.3512435033292896</v>
      </c>
      <c r="H204" s="52" t="str">
        <f t="shared" si="20"/>
        <v xml:space="preserve"> Don't reject H0</v>
      </c>
    </row>
    <row r="205" spans="2:8" ht="18" customHeight="1">
      <c r="B205" s="49" t="s">
        <v>182</v>
      </c>
      <c r="C205" s="8">
        <f>D151*D152*(D150-1)</f>
        <v>20</v>
      </c>
      <c r="D205" s="51">
        <f>C195</f>
        <v>157.16666666666652</v>
      </c>
      <c r="E205" s="51">
        <f t="shared" si="19"/>
        <v>7.8583333333333254</v>
      </c>
      <c r="F205" s="7"/>
      <c r="G205" s="10"/>
      <c r="H205" s="21"/>
    </row>
    <row r="206" spans="2:8" ht="18" customHeight="1" thickBot="1">
      <c r="B206" s="12" t="s">
        <v>218</v>
      </c>
      <c r="C206" s="25">
        <f>C201+C205</f>
        <v>23</v>
      </c>
      <c r="D206" s="67">
        <f>D201+D205</f>
        <v>260.625</v>
      </c>
      <c r="E206" s="67"/>
      <c r="F206" s="24"/>
      <c r="G206" s="25"/>
      <c r="H206" s="26"/>
    </row>
    <row r="207" spans="2:8" ht="18" customHeight="1">
      <c r="B207" s="40"/>
      <c r="C207" s="40"/>
      <c r="D207" s="40"/>
      <c r="E207" s="40"/>
      <c r="F207" s="40"/>
      <c r="G207" s="40"/>
      <c r="H207" s="40"/>
    </row>
    <row r="208" spans="2:8" ht="18" customHeight="1">
      <c r="B208" s="41" t="s">
        <v>219</v>
      </c>
      <c r="C208" s="40"/>
      <c r="D208" s="40"/>
      <c r="E208" s="40"/>
      <c r="F208" s="40"/>
      <c r="G208" s="40"/>
      <c r="H208" s="40"/>
    </row>
    <row r="209" spans="2:8" ht="18" customHeight="1">
      <c r="B209" s="37" t="s">
        <v>220</v>
      </c>
      <c r="C209" s="58">
        <v>0.95</v>
      </c>
      <c r="D209" s="40"/>
      <c r="E209" s="40"/>
      <c r="F209" s="40"/>
      <c r="G209" s="40"/>
      <c r="H209" s="40"/>
    </row>
    <row r="210" spans="2:8" ht="18" customHeight="1">
      <c r="B210" s="37"/>
      <c r="C210" s="58"/>
      <c r="D210" s="40"/>
      <c r="E210" s="40"/>
      <c r="F210" s="40"/>
      <c r="G210" s="40"/>
      <c r="H210" s="40"/>
    </row>
    <row r="211" spans="2:8" ht="18" customHeight="1">
      <c r="B211" s="38" t="s">
        <v>221</v>
      </c>
      <c r="C211" s="40"/>
      <c r="D211" s="40"/>
      <c r="E211" s="38" t="s">
        <v>222</v>
      </c>
      <c r="F211" s="40"/>
      <c r="G211" s="40"/>
      <c r="H211" s="40"/>
    </row>
    <row r="212" spans="2:8" ht="18" customHeight="1">
      <c r="B212" s="7" t="s">
        <v>223</v>
      </c>
      <c r="C212" s="38">
        <f>SQRT(E205/D150)</f>
        <v>1.144430960006859</v>
      </c>
      <c r="D212" s="40"/>
      <c r="E212" s="7" t="s">
        <v>223</v>
      </c>
      <c r="F212" s="38">
        <f>SQRT(E205/F152)</f>
        <v>0.80923489242068058</v>
      </c>
      <c r="G212" s="40"/>
      <c r="H212" s="40"/>
    </row>
    <row r="213" spans="2:8" ht="18" customHeight="1">
      <c r="B213" s="7" t="s">
        <v>224</v>
      </c>
      <c r="C213" s="38">
        <f>TINV(1-C209,C205)</f>
        <v>2.0859634472658648</v>
      </c>
      <c r="D213" s="40"/>
      <c r="E213" s="7" t="s">
        <v>224</v>
      </c>
      <c r="F213" s="38">
        <f>TINV(1-C209,C205)</f>
        <v>2.0859634472658648</v>
      </c>
      <c r="G213" s="40"/>
      <c r="H213" s="40"/>
    </row>
    <row r="214" spans="2:8" ht="18" customHeight="1">
      <c r="B214" s="7" t="s">
        <v>213</v>
      </c>
      <c r="C214" s="38">
        <f>C212*C213</f>
        <v>2.3872411504936903</v>
      </c>
      <c r="D214" s="40"/>
      <c r="E214" s="7" t="s">
        <v>213</v>
      </c>
      <c r="F214" s="38">
        <f>F212*F213</f>
        <v>1.6880344058416641</v>
      </c>
      <c r="G214" s="40"/>
      <c r="H214" s="40"/>
    </row>
    <row r="215" spans="2:8" ht="18" customHeight="1">
      <c r="B215" s="40"/>
      <c r="C215" s="40"/>
      <c r="D215" s="40"/>
      <c r="E215" s="40"/>
      <c r="F215" s="40"/>
      <c r="G215" s="40"/>
      <c r="H215" s="40"/>
    </row>
    <row r="216" spans="2:8" ht="18" customHeight="1">
      <c r="B216" s="38" t="s">
        <v>214</v>
      </c>
      <c r="C216" s="40"/>
      <c r="D216" s="40"/>
      <c r="E216" s="38" t="s">
        <v>90</v>
      </c>
      <c r="F216" s="40"/>
      <c r="G216" s="40"/>
      <c r="H216" s="40"/>
    </row>
    <row r="217" spans="2:8" ht="18" customHeight="1">
      <c r="B217" s="7" t="s">
        <v>238</v>
      </c>
      <c r="C217" s="38">
        <f>SQRT(E205/F151)</f>
        <v>0.80923489242068058</v>
      </c>
      <c r="D217" s="40"/>
      <c r="E217" s="7" t="s">
        <v>238</v>
      </c>
      <c r="F217" s="38">
        <f>SQRT(E205/F150)</f>
        <v>0.57221548000342948</v>
      </c>
      <c r="G217" s="40"/>
      <c r="H217" s="40"/>
    </row>
    <row r="218" spans="2:8" ht="18" customHeight="1">
      <c r="B218" s="7" t="s">
        <v>91</v>
      </c>
      <c r="C218" s="38">
        <f>TINV(1-C209,C205)</f>
        <v>2.0859634472658648</v>
      </c>
      <c r="D218" s="40"/>
      <c r="E218" s="7" t="s">
        <v>91</v>
      </c>
      <c r="F218" s="38">
        <f>TINV(1-C209,C205)</f>
        <v>2.0859634472658648</v>
      </c>
      <c r="G218" s="40"/>
      <c r="H218" s="40"/>
    </row>
    <row r="219" spans="2:8" ht="18" customHeight="1">
      <c r="B219" s="7" t="s">
        <v>92</v>
      </c>
      <c r="C219" s="38">
        <f>C217*C218</f>
        <v>1.6880344058416641</v>
      </c>
      <c r="D219" s="40"/>
      <c r="E219" s="7" t="s">
        <v>92</v>
      </c>
      <c r="F219" s="38">
        <f>F217*F218</f>
        <v>1.1936205752468452</v>
      </c>
      <c r="G219" s="40"/>
      <c r="H219" s="40"/>
    </row>
    <row r="220" spans="2:8" ht="18" customHeight="1">
      <c r="B220" s="40"/>
      <c r="C220" s="40"/>
      <c r="D220" s="40"/>
      <c r="E220" s="40"/>
      <c r="F220" s="40"/>
      <c r="G220" s="40"/>
      <c r="H220" s="40"/>
    </row>
    <row r="221" spans="2:8" ht="43" customHeight="1">
      <c r="B221" s="253" t="s">
        <v>114</v>
      </c>
      <c r="C221" s="253"/>
      <c r="D221" s="253"/>
      <c r="E221" s="253"/>
      <c r="F221" s="253"/>
      <c r="G221" s="253"/>
      <c r="H221" s="253"/>
    </row>
    <row r="222" spans="2:8" ht="18" customHeight="1">
      <c r="B222" s="40"/>
      <c r="C222" s="40"/>
      <c r="D222" s="40"/>
      <c r="E222" s="40"/>
      <c r="F222" s="40"/>
      <c r="G222" s="40"/>
      <c r="H222" s="40"/>
    </row>
    <row r="223" spans="2:8" ht="18" customHeight="1">
      <c r="B223" s="27" t="s">
        <v>115</v>
      </c>
      <c r="C223" s="40"/>
      <c r="D223" s="40"/>
      <c r="E223" s="27" t="s">
        <v>116</v>
      </c>
      <c r="F223" s="40"/>
      <c r="G223" s="40"/>
      <c r="H223" s="40"/>
    </row>
    <row r="224" spans="2:8" ht="18" customHeight="1">
      <c r="B224" s="38" t="s">
        <v>117</v>
      </c>
      <c r="C224" s="40"/>
      <c r="D224" s="40"/>
      <c r="E224" s="38" t="s">
        <v>117</v>
      </c>
      <c r="F224" s="40"/>
      <c r="G224" s="40"/>
      <c r="H224" s="40"/>
    </row>
    <row r="225" spans="2:8" ht="18" customHeight="1">
      <c r="B225" s="37" t="s">
        <v>118</v>
      </c>
      <c r="C225" s="38">
        <f>SUMSQ(D173:D174)/D150-D175^2/F151</f>
        <v>33.333333333333371</v>
      </c>
      <c r="D225" s="40"/>
      <c r="E225" s="37" t="s">
        <v>118</v>
      </c>
      <c r="F225" s="38">
        <f>SUMSQ(D173:D174)/D150-D175^2/F151</f>
        <v>33.333333333333371</v>
      </c>
      <c r="G225" s="40"/>
      <c r="H225" s="40"/>
    </row>
    <row r="226" spans="2:8" ht="18" customHeight="1">
      <c r="B226" s="37" t="s">
        <v>119</v>
      </c>
      <c r="C226" s="39">
        <f>$C$203</f>
        <v>1</v>
      </c>
      <c r="D226" s="40"/>
      <c r="E226" s="37" t="s">
        <v>119</v>
      </c>
      <c r="F226" s="39">
        <f>$C$203</f>
        <v>1</v>
      </c>
      <c r="G226" s="40"/>
      <c r="H226" s="40"/>
    </row>
    <row r="227" spans="2:8" ht="18" customHeight="1">
      <c r="B227" s="37" t="s">
        <v>120</v>
      </c>
      <c r="C227" s="38">
        <f>C225/C226</f>
        <v>33.333333333333371</v>
      </c>
      <c r="D227" s="40"/>
      <c r="E227" s="37" t="s">
        <v>120</v>
      </c>
      <c r="F227" s="38">
        <f>F225/F226</f>
        <v>33.333333333333371</v>
      </c>
      <c r="G227" s="40"/>
      <c r="H227" s="40"/>
    </row>
    <row r="228" spans="2:8" ht="18" customHeight="1">
      <c r="B228" s="37" t="s">
        <v>350</v>
      </c>
      <c r="C228" s="38">
        <f>$D$205</f>
        <v>157.16666666666652</v>
      </c>
      <c r="D228" s="40"/>
      <c r="E228" s="37" t="s">
        <v>121</v>
      </c>
      <c r="F228" s="38">
        <f>SUMSQ(D158:D169)-SUMSQ(D173:D174)/D150</f>
        <v>83.666666666666629</v>
      </c>
      <c r="G228" s="40"/>
      <c r="H228" s="40"/>
    </row>
    <row r="229" spans="2:8" ht="18" customHeight="1">
      <c r="B229" s="37" t="s">
        <v>193</v>
      </c>
      <c r="C229" s="39">
        <f>$C$205</f>
        <v>20</v>
      </c>
      <c r="D229" s="40"/>
      <c r="E229" s="37" t="s">
        <v>260</v>
      </c>
      <c r="F229" s="39">
        <f>(D150-1)*D152</f>
        <v>10</v>
      </c>
      <c r="G229" s="40"/>
      <c r="H229" s="40"/>
    </row>
    <row r="230" spans="2:8" ht="18" customHeight="1">
      <c r="B230" s="37" t="s">
        <v>195</v>
      </c>
      <c r="C230" s="38">
        <f>C228/C229</f>
        <v>7.8583333333333254</v>
      </c>
      <c r="D230" s="40"/>
      <c r="E230" s="37" t="s">
        <v>261</v>
      </c>
      <c r="F230" s="38">
        <f>F228/F229</f>
        <v>8.3666666666666636</v>
      </c>
      <c r="G230" s="40"/>
      <c r="H230" s="40"/>
    </row>
    <row r="231" spans="2:8" ht="18" customHeight="1">
      <c r="B231" s="37" t="s">
        <v>197</v>
      </c>
      <c r="C231" s="38">
        <f>C227/C230</f>
        <v>4.2417815482502741</v>
      </c>
      <c r="D231" s="40"/>
      <c r="E231" s="37" t="s">
        <v>197</v>
      </c>
      <c r="F231" s="38">
        <f>F227/F230</f>
        <v>3.9840637450199261</v>
      </c>
      <c r="G231" s="40"/>
      <c r="H231" s="40"/>
    </row>
    <row r="232" spans="2:8" ht="18" customHeight="1">
      <c r="B232" s="37" t="s">
        <v>198</v>
      </c>
      <c r="C232" s="38">
        <f>FINV($D$102,C226,C229)</f>
        <v>4.3512435033292896</v>
      </c>
      <c r="D232" s="40"/>
      <c r="E232" s="37" t="s">
        <v>198</v>
      </c>
      <c r="F232" s="38">
        <f>FINV($D$102,F226,F229)</f>
        <v>4.9646027437307128</v>
      </c>
      <c r="G232" s="40"/>
      <c r="H232" s="40"/>
    </row>
    <row r="233" spans="2:8" ht="18" customHeight="1">
      <c r="B233" s="37" t="s">
        <v>199</v>
      </c>
      <c r="C233" s="27" t="str">
        <f>IF(C231&gt;C232,"Reject H0", "Don't reject H0")</f>
        <v>Don't reject H0</v>
      </c>
      <c r="D233" s="40"/>
      <c r="E233" s="37" t="s">
        <v>132</v>
      </c>
      <c r="F233" s="27" t="str">
        <f>IF(F231&gt;F232,"Reject H0", "Don't reject H0")</f>
        <v>Don't reject H0</v>
      </c>
      <c r="G233" s="40"/>
      <c r="H233" s="40"/>
    </row>
    <row r="234" spans="2:8" ht="18" customHeight="1">
      <c r="B234" s="40"/>
      <c r="C234" s="6"/>
      <c r="D234" s="40"/>
      <c r="E234" s="40"/>
      <c r="F234" s="6"/>
      <c r="G234" s="40"/>
      <c r="H234" s="40"/>
    </row>
    <row r="235" spans="2:8" ht="18" customHeight="1">
      <c r="B235" s="38" t="s">
        <v>262</v>
      </c>
      <c r="C235" s="40"/>
      <c r="D235" s="40"/>
      <c r="E235" s="38" t="s">
        <v>262</v>
      </c>
      <c r="F235" s="40"/>
      <c r="G235" s="40"/>
      <c r="H235" s="40"/>
    </row>
    <row r="236" spans="2:8" ht="18" customHeight="1">
      <c r="B236" s="37" t="s">
        <v>263</v>
      </c>
      <c r="C236" s="38">
        <f>SUMSQ(E173:E174)/D150-E175^2/F151</f>
        <v>6.75</v>
      </c>
      <c r="D236" s="40"/>
      <c r="E236" s="37" t="s">
        <v>264</v>
      </c>
      <c r="F236" s="38">
        <f>SUMSQ(E173:E174)/D150-E175^2/F151</f>
        <v>6.75</v>
      </c>
      <c r="G236" s="40"/>
      <c r="H236" s="40"/>
    </row>
    <row r="237" spans="2:8" ht="18" customHeight="1">
      <c r="B237" s="37" t="s">
        <v>148</v>
      </c>
      <c r="C237" s="39">
        <f>$C$203</f>
        <v>1</v>
      </c>
      <c r="D237" s="40"/>
      <c r="E237" s="37" t="s">
        <v>148</v>
      </c>
      <c r="F237" s="39">
        <f>$C$203</f>
        <v>1</v>
      </c>
      <c r="G237" s="40"/>
      <c r="H237" s="40"/>
    </row>
    <row r="238" spans="2:8" ht="18" customHeight="1">
      <c r="B238" s="37" t="s">
        <v>149</v>
      </c>
      <c r="C238" s="38">
        <f>C236/C237</f>
        <v>6.75</v>
      </c>
      <c r="D238" s="40"/>
      <c r="E238" s="37" t="s">
        <v>149</v>
      </c>
      <c r="F238" s="38">
        <f>F236/F237</f>
        <v>6.75</v>
      </c>
      <c r="G238" s="40"/>
      <c r="H238" s="40"/>
    </row>
    <row r="239" spans="2:8" ht="18" customHeight="1">
      <c r="B239" s="37" t="s">
        <v>350</v>
      </c>
      <c r="C239" s="38">
        <f>$D$205</f>
        <v>157.16666666666652</v>
      </c>
      <c r="D239" s="40"/>
      <c r="E239" s="37" t="s">
        <v>87</v>
      </c>
      <c r="F239" s="38">
        <f>SUMSQ(E158:E169)-SUMSQ(E173:E174)/D150</f>
        <v>73.5</v>
      </c>
      <c r="G239" s="40"/>
      <c r="H239" s="40"/>
    </row>
    <row r="240" spans="2:8" ht="18" customHeight="1">
      <c r="B240" s="37" t="s">
        <v>352</v>
      </c>
      <c r="C240" s="39">
        <f>$C$205</f>
        <v>20</v>
      </c>
      <c r="D240" s="40"/>
      <c r="E240" s="37" t="s">
        <v>88</v>
      </c>
      <c r="F240" s="39">
        <f>$C$205</f>
        <v>20</v>
      </c>
      <c r="G240" s="40"/>
      <c r="H240" s="40"/>
    </row>
    <row r="241" spans="1:9" ht="18" customHeight="1">
      <c r="B241" s="37" t="s">
        <v>128</v>
      </c>
      <c r="C241" s="38">
        <f>C239/C240</f>
        <v>7.8583333333333254</v>
      </c>
      <c r="D241" s="40"/>
      <c r="E241" s="37" t="s">
        <v>89</v>
      </c>
      <c r="F241" s="38">
        <f>F239/F240</f>
        <v>3.6749999999999998</v>
      </c>
      <c r="G241" s="40"/>
      <c r="H241" s="40"/>
    </row>
    <row r="242" spans="1:9" ht="18" customHeight="1">
      <c r="B242" s="37" t="s">
        <v>130</v>
      </c>
      <c r="C242" s="38">
        <f>C238/C241</f>
        <v>0.85896076352067952</v>
      </c>
      <c r="D242" s="40"/>
      <c r="E242" s="37" t="s">
        <v>130</v>
      </c>
      <c r="F242" s="38">
        <f>F238/F241</f>
        <v>1.8367346938775511</v>
      </c>
      <c r="G242" s="40"/>
      <c r="H242" s="40"/>
    </row>
    <row r="243" spans="1:9" ht="18" customHeight="1">
      <c r="B243" s="37" t="s">
        <v>131</v>
      </c>
      <c r="C243" s="38">
        <f>FINV($D$102,C237,C240)</f>
        <v>4.3512435033292896</v>
      </c>
      <c r="D243" s="40"/>
      <c r="E243" s="37" t="s">
        <v>131</v>
      </c>
      <c r="F243" s="38">
        <f>FINV($D$102,F237,F240)</f>
        <v>4.3512435033292896</v>
      </c>
      <c r="G243" s="40"/>
      <c r="H243" s="40"/>
    </row>
    <row r="244" spans="1:9" ht="18" customHeight="1">
      <c r="B244" s="37" t="s">
        <v>132</v>
      </c>
      <c r="C244" s="27" t="str">
        <f>IF(C242&gt;C243,"Reject H0", "Don't reject H0")</f>
        <v>Don't reject H0</v>
      </c>
      <c r="D244" s="40"/>
      <c r="E244" s="37" t="s">
        <v>132</v>
      </c>
      <c r="F244" s="27" t="str">
        <f>IF(F242&gt;F243,"Reject H0", "Don't reject H0")</f>
        <v>Don't reject H0</v>
      </c>
      <c r="G244" s="40"/>
      <c r="H244" s="40"/>
    </row>
    <row r="245" spans="1:9" ht="18" customHeight="1">
      <c r="E245" s="73"/>
    </row>
    <row r="247" spans="1:9" ht="18" customHeight="1">
      <c r="A247" s="31" t="s">
        <v>171</v>
      </c>
      <c r="B247" s="68"/>
      <c r="C247" s="33" t="s">
        <v>172</v>
      </c>
      <c r="D247" s="34">
        <v>6</v>
      </c>
      <c r="E247" s="33" t="s">
        <v>173</v>
      </c>
      <c r="F247" s="34">
        <f>D247*D248*D249</f>
        <v>36</v>
      </c>
      <c r="G247" s="60"/>
      <c r="H247" s="60"/>
      <c r="I247" s="60"/>
    </row>
    <row r="248" spans="1:9" ht="18" customHeight="1">
      <c r="B248" s="35"/>
      <c r="C248" s="33" t="s">
        <v>174</v>
      </c>
      <c r="D248" s="34">
        <v>3</v>
      </c>
      <c r="E248" s="33" t="s">
        <v>175</v>
      </c>
      <c r="F248" s="34">
        <f>D247*D249</f>
        <v>12</v>
      </c>
      <c r="G248" s="60"/>
      <c r="H248" s="60"/>
      <c r="I248" s="60"/>
    </row>
    <row r="249" spans="1:9" ht="18" customHeight="1">
      <c r="B249" s="35"/>
      <c r="C249" s="33" t="s">
        <v>176</v>
      </c>
      <c r="D249" s="34">
        <v>2</v>
      </c>
      <c r="E249" s="33" t="s">
        <v>177</v>
      </c>
      <c r="F249" s="34">
        <f>D247*D248</f>
        <v>18</v>
      </c>
      <c r="G249" s="60"/>
      <c r="H249" s="60"/>
      <c r="I249" s="60"/>
    </row>
    <row r="250" spans="1:9" ht="18" customHeight="1">
      <c r="B250" s="74"/>
      <c r="C250" s="75"/>
      <c r="D250" s="62" t="s">
        <v>42</v>
      </c>
      <c r="E250" s="70">
        <v>4</v>
      </c>
      <c r="F250" s="74"/>
      <c r="G250" s="28"/>
      <c r="H250" s="28"/>
      <c r="I250" s="28"/>
    </row>
    <row r="251" spans="1:9" ht="18" customHeight="1">
      <c r="B251" s="74"/>
      <c r="C251" s="2" t="s">
        <v>43</v>
      </c>
      <c r="D251" s="76">
        <v>50</v>
      </c>
      <c r="E251" s="76">
        <v>55</v>
      </c>
      <c r="F251" s="76">
        <v>60</v>
      </c>
      <c r="G251" s="28"/>
      <c r="H251" s="28"/>
      <c r="I251" s="28"/>
    </row>
    <row r="252" spans="1:9" ht="18" customHeight="1">
      <c r="A252" s="77"/>
      <c r="B252" s="78"/>
      <c r="C252" s="79"/>
      <c r="D252" s="76">
        <v>52</v>
      </c>
      <c r="E252" s="76">
        <v>60</v>
      </c>
      <c r="F252" s="76">
        <v>75</v>
      </c>
      <c r="G252" s="80"/>
      <c r="H252" s="28"/>
      <c r="I252" s="28"/>
    </row>
    <row r="253" spans="1:9" ht="18" customHeight="1">
      <c r="A253" s="77"/>
      <c r="B253" s="206"/>
      <c r="C253" s="206"/>
      <c r="D253" s="258" t="s">
        <v>44</v>
      </c>
      <c r="E253" s="258"/>
      <c r="F253" s="258"/>
      <c r="G253" s="206"/>
      <c r="H253" s="207"/>
      <c r="I253" s="143"/>
    </row>
    <row r="254" spans="1:9" ht="18" customHeight="1">
      <c r="A254" s="77"/>
      <c r="B254" s="206"/>
      <c r="C254" s="144" t="s">
        <v>428</v>
      </c>
      <c r="D254" s="145" t="s">
        <v>45</v>
      </c>
      <c r="E254" s="145" t="s">
        <v>46</v>
      </c>
      <c r="F254" s="145" t="s">
        <v>47</v>
      </c>
      <c r="G254" s="204"/>
      <c r="H254" s="143"/>
      <c r="I254" s="143"/>
    </row>
    <row r="255" spans="1:9" ht="18" customHeight="1">
      <c r="A255" s="77"/>
      <c r="B255" s="246" t="s">
        <v>48</v>
      </c>
      <c r="C255" s="259" t="s">
        <v>49</v>
      </c>
      <c r="D255" s="237">
        <v>50</v>
      </c>
      <c r="E255" s="237">
        <v>53</v>
      </c>
      <c r="F255" s="238">
        <v>58</v>
      </c>
      <c r="G255" s="204"/>
      <c r="H255" s="143"/>
      <c r="I255" s="143"/>
    </row>
    <row r="256" spans="1:9" ht="18" customHeight="1">
      <c r="A256" s="77"/>
      <c r="B256" s="246"/>
      <c r="C256" s="259"/>
      <c r="D256" s="239">
        <v>47</v>
      </c>
      <c r="E256" s="239">
        <v>57</v>
      </c>
      <c r="F256" s="240">
        <v>61</v>
      </c>
      <c r="G256" s="204"/>
      <c r="H256" s="143"/>
      <c r="I256" s="143"/>
    </row>
    <row r="257" spans="1:10" ht="18" customHeight="1">
      <c r="A257" s="77"/>
      <c r="B257" s="246"/>
      <c r="C257" s="259"/>
      <c r="D257" s="239">
        <v>51</v>
      </c>
      <c r="E257" s="239">
        <v>59</v>
      </c>
      <c r="F257" s="240">
        <v>59</v>
      </c>
      <c r="G257" s="204"/>
      <c r="H257" s="157"/>
      <c r="I257" s="157"/>
      <c r="J257" s="81"/>
    </row>
    <row r="258" spans="1:10" ht="18" customHeight="1">
      <c r="A258" s="77"/>
      <c r="B258" s="246"/>
      <c r="C258" s="259"/>
      <c r="D258" s="239">
        <v>47</v>
      </c>
      <c r="E258" s="239">
        <v>60</v>
      </c>
      <c r="F258" s="240">
        <v>63</v>
      </c>
      <c r="G258" s="204"/>
      <c r="H258" s="203"/>
      <c r="I258" s="203"/>
      <c r="J258" s="82"/>
    </row>
    <row r="259" spans="1:10" ht="18" customHeight="1">
      <c r="A259" s="77"/>
      <c r="B259" s="246"/>
      <c r="C259" s="259"/>
      <c r="D259" s="239">
        <v>45</v>
      </c>
      <c r="E259" s="239">
        <v>57</v>
      </c>
      <c r="F259" s="240">
        <v>64</v>
      </c>
      <c r="G259" s="204"/>
      <c r="H259" s="208"/>
      <c r="I259" s="208"/>
      <c r="J259" s="83"/>
    </row>
    <row r="260" spans="1:10" ht="18" customHeight="1">
      <c r="A260" s="77"/>
      <c r="B260" s="246"/>
      <c r="C260" s="260"/>
      <c r="D260" s="241">
        <v>49</v>
      </c>
      <c r="E260" s="241">
        <v>52</v>
      </c>
      <c r="F260" s="242">
        <v>52</v>
      </c>
      <c r="G260" s="204"/>
      <c r="H260" s="208"/>
      <c r="I260" s="208"/>
      <c r="J260" s="83"/>
    </row>
    <row r="261" spans="1:10" ht="18" customHeight="1">
      <c r="A261" s="77"/>
      <c r="B261" s="246"/>
      <c r="C261" s="259" t="s">
        <v>50</v>
      </c>
      <c r="D261" s="237">
        <v>44</v>
      </c>
      <c r="E261" s="237">
        <v>61</v>
      </c>
      <c r="F261" s="238">
        <v>75</v>
      </c>
      <c r="G261" s="204"/>
      <c r="H261" s="143"/>
      <c r="I261" s="143"/>
    </row>
    <row r="262" spans="1:10" ht="18" customHeight="1">
      <c r="A262" s="77"/>
      <c r="B262" s="246"/>
      <c r="C262" s="259"/>
      <c r="D262" s="239">
        <v>52</v>
      </c>
      <c r="E262" s="239">
        <v>67</v>
      </c>
      <c r="F262" s="240">
        <v>68</v>
      </c>
      <c r="G262" s="204"/>
      <c r="H262" s="209"/>
      <c r="I262" s="157"/>
      <c r="J262" s="81"/>
    </row>
    <row r="263" spans="1:10" ht="18" customHeight="1">
      <c r="A263" s="77"/>
      <c r="B263" s="246"/>
      <c r="C263" s="259"/>
      <c r="D263" s="239">
        <v>52</v>
      </c>
      <c r="E263" s="239">
        <v>64</v>
      </c>
      <c r="F263" s="240">
        <v>74</v>
      </c>
      <c r="G263" s="204"/>
      <c r="H263" s="206"/>
      <c r="I263" s="143"/>
    </row>
    <row r="264" spans="1:10" ht="18" customHeight="1">
      <c r="A264" s="77"/>
      <c r="B264" s="246"/>
      <c r="C264" s="259"/>
      <c r="D264" s="239">
        <v>52</v>
      </c>
      <c r="E264" s="239">
        <v>59</v>
      </c>
      <c r="F264" s="240">
        <v>77</v>
      </c>
      <c r="G264" s="204"/>
      <c r="H264" s="206"/>
      <c r="I264" s="143"/>
    </row>
    <row r="265" spans="1:10" ht="18" customHeight="1">
      <c r="A265" s="77"/>
      <c r="B265" s="246"/>
      <c r="C265" s="259"/>
      <c r="D265" s="239">
        <v>55</v>
      </c>
      <c r="E265" s="239">
        <v>56</v>
      </c>
      <c r="F265" s="240">
        <v>87</v>
      </c>
      <c r="G265" s="204"/>
      <c r="H265" s="206"/>
      <c r="I265" s="143"/>
    </row>
    <row r="266" spans="1:10" ht="18" customHeight="1">
      <c r="A266" s="77"/>
      <c r="B266" s="246"/>
      <c r="C266" s="260"/>
      <c r="D266" s="241">
        <v>48</v>
      </c>
      <c r="E266" s="241">
        <v>59</v>
      </c>
      <c r="F266" s="242">
        <v>75</v>
      </c>
      <c r="G266" s="204"/>
      <c r="H266" s="206"/>
      <c r="I266" s="143"/>
    </row>
    <row r="267" spans="1:10" ht="18" customHeight="1">
      <c r="A267" s="77"/>
      <c r="B267" s="164"/>
      <c r="C267" s="202"/>
      <c r="D267" s="204"/>
      <c r="E267" s="204"/>
      <c r="F267" s="204"/>
      <c r="G267" s="204"/>
      <c r="H267" s="210"/>
      <c r="I267" s="143"/>
    </row>
    <row r="268" spans="1:10" ht="18" customHeight="1">
      <c r="B268" s="143"/>
      <c r="C268" s="143"/>
      <c r="D268" s="258" t="s">
        <v>51</v>
      </c>
      <c r="E268" s="258"/>
      <c r="F268" s="258"/>
      <c r="G268" s="143"/>
      <c r="H268" s="156"/>
      <c r="I268" s="143"/>
    </row>
    <row r="269" spans="1:10" ht="18" customHeight="1">
      <c r="B269" s="143"/>
      <c r="C269" s="144" t="s">
        <v>427</v>
      </c>
      <c r="D269" s="145" t="s">
        <v>52</v>
      </c>
      <c r="E269" s="145" t="s">
        <v>53</v>
      </c>
      <c r="F269" s="145" t="s">
        <v>54</v>
      </c>
      <c r="G269" s="181" t="s">
        <v>55</v>
      </c>
      <c r="H269" s="156"/>
      <c r="I269" s="143"/>
    </row>
    <row r="270" spans="1:10" ht="18" customHeight="1" thickBot="1">
      <c r="B270" s="244" t="s">
        <v>56</v>
      </c>
      <c r="C270" s="186" t="s">
        <v>57</v>
      </c>
      <c r="D270" s="187">
        <f>SUM(D255:D260)</f>
        <v>289</v>
      </c>
      <c r="E270" s="187">
        <f>SUM(E255:E260)</f>
        <v>338</v>
      </c>
      <c r="F270" s="187">
        <f>SUM(F255:F260)</f>
        <v>357</v>
      </c>
      <c r="G270" s="236">
        <f>SUM(D270:F270)</f>
        <v>984</v>
      </c>
      <c r="H270" s="156"/>
      <c r="I270" s="143"/>
    </row>
    <row r="271" spans="1:10" ht="18" customHeight="1" thickBot="1">
      <c r="B271" s="244"/>
      <c r="C271" s="184" t="s">
        <v>58</v>
      </c>
      <c r="D271" s="158">
        <f>SUM(D261:D266)</f>
        <v>303</v>
      </c>
      <c r="E271" s="158">
        <f t="shared" ref="E271:F271" si="23">SUM(E261:E266)</f>
        <v>366</v>
      </c>
      <c r="F271" s="158">
        <f t="shared" si="23"/>
        <v>456</v>
      </c>
      <c r="G271" s="185">
        <f>SUM(D271:F271)</f>
        <v>1125</v>
      </c>
      <c r="H271" s="156"/>
      <c r="I271" s="211"/>
    </row>
    <row r="272" spans="1:10" ht="18" customHeight="1">
      <c r="B272" s="143"/>
      <c r="C272" s="200" t="s">
        <v>59</v>
      </c>
      <c r="D272" s="161">
        <f>SUM(D270:D271)</f>
        <v>592</v>
      </c>
      <c r="E272" s="161">
        <f t="shared" ref="E272:F272" si="24">SUM(E270:E271)</f>
        <v>704</v>
      </c>
      <c r="F272" s="161">
        <f t="shared" si="24"/>
        <v>813</v>
      </c>
      <c r="G272" s="163">
        <f>SUM(D270:F271)</f>
        <v>2109</v>
      </c>
      <c r="H272" s="156" t="s">
        <v>60</v>
      </c>
      <c r="I272" s="143"/>
    </row>
    <row r="273" spans="2:9" ht="18" customHeight="1">
      <c r="B273" s="143"/>
      <c r="C273" s="143"/>
      <c r="D273" s="189"/>
      <c r="E273" s="189"/>
      <c r="F273" s="189"/>
      <c r="G273" s="189"/>
      <c r="H273" s="143"/>
      <c r="I273" s="143"/>
    </row>
    <row r="274" spans="2:9" ht="18" customHeight="1">
      <c r="B274" s="143"/>
      <c r="C274" s="143"/>
      <c r="D274" s="258" t="s">
        <v>61</v>
      </c>
      <c r="E274" s="258"/>
      <c r="F274" s="258"/>
      <c r="G274" s="143"/>
      <c r="H274" s="156"/>
      <c r="I274" s="143"/>
    </row>
    <row r="275" spans="2:9" ht="18" customHeight="1">
      <c r="B275" s="143"/>
      <c r="C275" s="144" t="s">
        <v>62</v>
      </c>
      <c r="D275" s="145" t="s">
        <v>63</v>
      </c>
      <c r="E275" s="145" t="s">
        <v>64</v>
      </c>
      <c r="F275" s="145" t="s">
        <v>65</v>
      </c>
      <c r="G275" s="181" t="s">
        <v>187</v>
      </c>
      <c r="H275" s="156"/>
      <c r="I275" s="143"/>
    </row>
    <row r="276" spans="2:9" ht="18" customHeight="1">
      <c r="B276" s="244" t="s">
        <v>188</v>
      </c>
      <c r="C276" s="186" t="s">
        <v>189</v>
      </c>
      <c r="D276" s="197">
        <f>D270/$D$247</f>
        <v>48.166666666666664</v>
      </c>
      <c r="E276" s="197">
        <f t="shared" ref="E276:F276" si="25">E270/$D$247</f>
        <v>56.333333333333336</v>
      </c>
      <c r="F276" s="197">
        <f t="shared" si="25"/>
        <v>59.5</v>
      </c>
      <c r="G276" s="234">
        <f>AVERAGE(D276:F276)</f>
        <v>54.666666666666664</v>
      </c>
      <c r="H276" s="156"/>
      <c r="I276" s="143"/>
    </row>
    <row r="277" spans="2:9" ht="18" customHeight="1">
      <c r="B277" s="244"/>
      <c r="C277" s="184" t="s">
        <v>190</v>
      </c>
      <c r="D277" s="196">
        <f t="shared" ref="D277:F277" si="26">D271/$D$247</f>
        <v>50.5</v>
      </c>
      <c r="E277" s="196">
        <f t="shared" si="26"/>
        <v>61</v>
      </c>
      <c r="F277" s="196">
        <f t="shared" si="26"/>
        <v>76</v>
      </c>
      <c r="G277" s="193">
        <f t="shared" ref="G277:G278" si="27">AVERAGE(D277:F277)</f>
        <v>62.5</v>
      </c>
      <c r="H277" s="156"/>
      <c r="I277" s="143"/>
    </row>
    <row r="278" spans="2:9" ht="18" customHeight="1">
      <c r="B278" s="143"/>
      <c r="C278" s="200" t="s">
        <v>191</v>
      </c>
      <c r="D278" s="154">
        <f>AVERAGE(D276:D277)</f>
        <v>49.333333333333329</v>
      </c>
      <c r="E278" s="154">
        <f t="shared" ref="E278:F278" si="28">AVERAGE(E276:E277)</f>
        <v>58.666666666666671</v>
      </c>
      <c r="F278" s="154">
        <f t="shared" si="28"/>
        <v>67.75</v>
      </c>
      <c r="G278" s="212">
        <f t="shared" si="27"/>
        <v>58.583333333333336</v>
      </c>
      <c r="H278" s="213" t="s">
        <v>192</v>
      </c>
      <c r="I278" s="143"/>
    </row>
    <row r="279" spans="2:9" ht="18" customHeight="1">
      <c r="B279" s="143"/>
      <c r="C279" s="143"/>
      <c r="D279" s="189"/>
      <c r="E279" s="189"/>
      <c r="F279" s="189"/>
      <c r="G279" s="189"/>
      <c r="H279" s="143"/>
      <c r="I279" s="143"/>
    </row>
    <row r="280" spans="2:9" ht="18" customHeight="1">
      <c r="B280" s="143"/>
      <c r="C280" s="143"/>
      <c r="D280" s="258" t="s">
        <v>208</v>
      </c>
      <c r="E280" s="258"/>
      <c r="F280" s="258"/>
      <c r="G280" s="156"/>
      <c r="H280" s="143"/>
      <c r="I280" s="143"/>
    </row>
    <row r="281" spans="2:9" ht="18" customHeight="1">
      <c r="B281" s="143"/>
      <c r="C281" s="184" t="s">
        <v>426</v>
      </c>
      <c r="D281" s="145" t="s">
        <v>209</v>
      </c>
      <c r="E281" s="145" t="s">
        <v>210</v>
      </c>
      <c r="F281" s="145" t="s">
        <v>211</v>
      </c>
      <c r="G281" s="156"/>
      <c r="H281" s="143"/>
      <c r="I281" s="143"/>
    </row>
    <row r="282" spans="2:9" ht="18" customHeight="1">
      <c r="B282" s="244" t="s">
        <v>188</v>
      </c>
      <c r="C282" s="186" t="s">
        <v>189</v>
      </c>
      <c r="D282" s="197">
        <f>(SUMSQ(D255:D260)-D270^2/$D$247)/($D$247-1)</f>
        <v>4.9666666666667876</v>
      </c>
      <c r="E282" s="197">
        <f>(SUMSQ(E255:E260)-E270^2/$D$247)/($D$247-1)</f>
        <v>10.266666666666424</v>
      </c>
      <c r="F282" s="197">
        <f>(SUMSQ(F255:F260)-F270^2/$D$247)/($D$247-1)</f>
        <v>18.7</v>
      </c>
      <c r="G282" s="251">
        <f>AVERAGE(D282:F283)</f>
        <v>17.172222222222203</v>
      </c>
      <c r="H282" s="252" t="s">
        <v>212</v>
      </c>
      <c r="I282" s="252"/>
    </row>
    <row r="283" spans="2:9" ht="18" customHeight="1">
      <c r="B283" s="244"/>
      <c r="C283" s="184" t="s">
        <v>384</v>
      </c>
      <c r="D283" s="196">
        <f>(SUMSQ(D261:D266)-D271^2/$D$247)/($D$247-1)</f>
        <v>15.1</v>
      </c>
      <c r="E283" s="196">
        <f>(SUMSQ(E261:E266)-E271^2/$D$247)/($D$247-1)</f>
        <v>15.6</v>
      </c>
      <c r="F283" s="196">
        <f>(SUMSQ(F261:F266)-F271^2/$D$247)/($D$247-1)</f>
        <v>38.4</v>
      </c>
      <c r="G283" s="251"/>
      <c r="H283" s="252"/>
      <c r="I283" s="252"/>
    </row>
    <row r="284" spans="2:9" ht="18" customHeight="1">
      <c r="B284" s="166"/>
      <c r="C284" s="166"/>
      <c r="D284" s="179"/>
      <c r="E284" s="179"/>
      <c r="F284" s="179"/>
      <c r="G284" s="179"/>
      <c r="H284" s="166"/>
      <c r="I284" s="166"/>
    </row>
    <row r="285" spans="2:9" ht="18" customHeight="1">
      <c r="B285" s="37" t="s">
        <v>385</v>
      </c>
      <c r="C285" s="38">
        <f>G272^2/F247</f>
        <v>123552.25</v>
      </c>
      <c r="D285" s="37"/>
      <c r="E285" s="39"/>
      <c r="F285" s="40"/>
      <c r="G285" s="40"/>
      <c r="H285" s="40"/>
      <c r="I285" s="40"/>
    </row>
    <row r="286" spans="2:9" ht="18" customHeight="1">
      <c r="B286" s="40"/>
      <c r="C286" s="40"/>
      <c r="D286" s="40"/>
      <c r="E286" s="40"/>
      <c r="F286" s="40"/>
      <c r="G286" s="40"/>
      <c r="H286" s="40"/>
      <c r="I286" s="40"/>
    </row>
    <row r="287" spans="2:9" ht="18" customHeight="1">
      <c r="B287" s="41" t="s">
        <v>215</v>
      </c>
      <c r="C287" s="40"/>
      <c r="D287" s="40"/>
      <c r="E287" s="40"/>
      <c r="F287" s="40"/>
      <c r="G287" s="40"/>
      <c r="H287" s="40"/>
      <c r="I287" s="40"/>
    </row>
    <row r="288" spans="2:9" ht="18" customHeight="1">
      <c r="B288" s="42" t="s">
        <v>329</v>
      </c>
      <c r="C288" s="42">
        <f>SUMSQ(D270:F271)/D247-C285</f>
        <v>2933.5833333333285</v>
      </c>
      <c r="D288" s="40"/>
      <c r="E288" s="40"/>
      <c r="F288" s="40"/>
      <c r="G288" s="40"/>
      <c r="H288" s="40"/>
      <c r="I288" s="40"/>
    </row>
    <row r="289" spans="2:9" ht="18" customHeight="1">
      <c r="B289" s="37" t="s">
        <v>330</v>
      </c>
      <c r="C289" s="40">
        <f>SUMSQ(D272:F272)/F248-C285</f>
        <v>2035.1666666666715</v>
      </c>
      <c r="D289" s="40"/>
      <c r="E289" s="40"/>
      <c r="F289" s="40"/>
      <c r="G289" s="40"/>
      <c r="H289" s="40"/>
      <c r="I289" s="40"/>
    </row>
    <row r="290" spans="2:9" ht="18" customHeight="1">
      <c r="B290" s="37" t="s">
        <v>331</v>
      </c>
      <c r="C290" s="40">
        <f>SUMSQ(G270:G271)/F249-C285</f>
        <v>552.25</v>
      </c>
      <c r="D290" s="40"/>
      <c r="E290" s="40"/>
      <c r="F290" s="40"/>
      <c r="G290" s="40"/>
      <c r="H290" s="40"/>
      <c r="I290" s="40"/>
    </row>
    <row r="291" spans="2:9" ht="18" customHeight="1">
      <c r="B291" s="37" t="s">
        <v>216</v>
      </c>
      <c r="C291" s="40">
        <f>C288-(C289+C290)</f>
        <v>346.16666666665697</v>
      </c>
      <c r="D291" s="40"/>
      <c r="E291" s="40"/>
      <c r="F291" s="40"/>
      <c r="G291" s="40"/>
      <c r="H291" s="40"/>
      <c r="I291" s="40"/>
    </row>
    <row r="292" spans="2:9" ht="18" customHeight="1">
      <c r="B292" s="42" t="s">
        <v>333</v>
      </c>
      <c r="C292" s="42">
        <f>SUMSQ(D255:F266)-SUMSQ(D270:F271)/D247</f>
        <v>515.16666666667152</v>
      </c>
      <c r="D292" s="40"/>
      <c r="E292" s="40"/>
      <c r="F292" s="40"/>
      <c r="G292" s="40"/>
      <c r="H292" s="40"/>
      <c r="I292" s="40"/>
    </row>
    <row r="293" spans="2:9" ht="18" customHeight="1">
      <c r="B293" s="38" t="s">
        <v>334</v>
      </c>
      <c r="C293" s="38">
        <f>C288+C292</f>
        <v>3448.75</v>
      </c>
      <c r="D293" s="44" t="s">
        <v>335</v>
      </c>
      <c r="E293" s="40"/>
      <c r="F293" s="40"/>
      <c r="G293" s="40"/>
      <c r="H293" s="40"/>
      <c r="I293" s="40"/>
    </row>
    <row r="294" spans="2:9" ht="18" customHeight="1">
      <c r="B294" s="38" t="s">
        <v>334</v>
      </c>
      <c r="C294" s="38">
        <f>SUMSQ(D255:F266)-C285</f>
        <v>3448.75</v>
      </c>
      <c r="D294" s="40" t="s">
        <v>217</v>
      </c>
      <c r="E294" s="40"/>
      <c r="F294" s="40"/>
      <c r="G294" s="40"/>
      <c r="H294" s="40"/>
      <c r="I294" s="40"/>
    </row>
    <row r="295" spans="2:9" ht="18" customHeight="1" thickBot="1">
      <c r="B295" s="40"/>
      <c r="C295" s="40"/>
      <c r="D295" s="40"/>
      <c r="E295" s="40"/>
      <c r="F295" s="40"/>
      <c r="G295" s="40"/>
      <c r="H295" s="40"/>
      <c r="I295" s="40"/>
    </row>
    <row r="296" spans="2:9" ht="18" customHeight="1">
      <c r="B296" s="13" t="s">
        <v>377</v>
      </c>
      <c r="C296" s="45" t="s">
        <v>378</v>
      </c>
      <c r="D296" s="14">
        <v>0.05</v>
      </c>
      <c r="E296" s="46"/>
      <c r="F296" s="15"/>
      <c r="G296" s="16"/>
      <c r="H296" s="17"/>
      <c r="I296" s="40"/>
    </row>
    <row r="297" spans="2:9" ht="18" customHeight="1">
      <c r="B297" s="18" t="s">
        <v>379</v>
      </c>
      <c r="C297" s="47" t="s">
        <v>380</v>
      </c>
      <c r="D297" s="47" t="s">
        <v>336</v>
      </c>
      <c r="E297" s="47" t="s">
        <v>337</v>
      </c>
      <c r="F297" s="19" t="s">
        <v>242</v>
      </c>
      <c r="G297" s="20" t="s">
        <v>381</v>
      </c>
      <c r="H297" s="48" t="s">
        <v>243</v>
      </c>
      <c r="I297" s="40"/>
    </row>
    <row r="298" spans="2:9" ht="18" customHeight="1">
      <c r="B298" s="49" t="s">
        <v>244</v>
      </c>
      <c r="C298" s="8">
        <f>D248*D249-1</f>
        <v>5</v>
      </c>
      <c r="D298" s="51">
        <f>C288</f>
        <v>2933.5833333333285</v>
      </c>
      <c r="E298" s="51">
        <f>D298/C298</f>
        <v>586.71666666666567</v>
      </c>
      <c r="F298" s="11"/>
      <c r="G298" s="51"/>
      <c r="H298" s="52"/>
      <c r="I298" s="40"/>
    </row>
    <row r="299" spans="2:9" ht="18" customHeight="1">
      <c r="B299" s="22" t="s">
        <v>245</v>
      </c>
      <c r="C299" s="53">
        <f>D248-1</f>
        <v>2</v>
      </c>
      <c r="D299" s="55">
        <f>C289</f>
        <v>2035.1666666666715</v>
      </c>
      <c r="E299" s="55">
        <f t="shared" ref="E299:E302" si="29">D299/C299</f>
        <v>1017.5833333333358</v>
      </c>
      <c r="F299" s="7">
        <f>E299/$E$302</f>
        <v>59.257521837592591</v>
      </c>
      <c r="G299" s="55">
        <f>FINV($D$38,C299,$C$302)</f>
        <v>3.3158295010135221</v>
      </c>
      <c r="H299" s="52" t="str">
        <f t="shared" ref="H299:H301" si="30">IF(F299&gt;G299," Reject H0", " Don't reject H0")</f>
        <v xml:space="preserve"> Reject H0</v>
      </c>
      <c r="I299" s="40"/>
    </row>
    <row r="300" spans="2:9" ht="18" customHeight="1">
      <c r="B300" s="22" t="s">
        <v>403</v>
      </c>
      <c r="C300" s="53">
        <f>D249-1</f>
        <v>1</v>
      </c>
      <c r="D300" s="55">
        <f>C290</f>
        <v>552.25</v>
      </c>
      <c r="E300" s="55">
        <f t="shared" si="29"/>
        <v>552.25</v>
      </c>
      <c r="F300" s="7">
        <f t="shared" ref="F300:F301" si="31">E300/$E$302</f>
        <v>32.159495308961198</v>
      </c>
      <c r="G300" s="55">
        <f t="shared" ref="G300:G301" si="32">FINV($D$38,C300,$C$302)</f>
        <v>4.1708767857666915</v>
      </c>
      <c r="H300" s="52" t="str">
        <f t="shared" si="30"/>
        <v xml:space="preserve"> Reject H0</v>
      </c>
      <c r="I300" s="40"/>
    </row>
    <row r="301" spans="2:9" ht="18" customHeight="1">
      <c r="B301" s="22" t="s">
        <v>404</v>
      </c>
      <c r="C301" s="53">
        <f>C299*C300</f>
        <v>2</v>
      </c>
      <c r="D301" s="55">
        <f>C291</f>
        <v>346.16666666665697</v>
      </c>
      <c r="E301" s="55">
        <f t="shared" si="29"/>
        <v>173.08333333332848</v>
      </c>
      <c r="F301" s="7">
        <f t="shared" si="31"/>
        <v>10.079262374635663</v>
      </c>
      <c r="G301" s="55">
        <f t="shared" si="32"/>
        <v>3.3158295010135221</v>
      </c>
      <c r="H301" s="52" t="str">
        <f t="shared" si="30"/>
        <v xml:space="preserve"> Reject H0</v>
      </c>
      <c r="I301" s="40"/>
    </row>
    <row r="302" spans="2:9" ht="18" customHeight="1">
      <c r="B302" s="49" t="s">
        <v>405</v>
      </c>
      <c r="C302" s="8">
        <f>D248*D249*(D247-1)</f>
        <v>30</v>
      </c>
      <c r="D302" s="51">
        <f>C292</f>
        <v>515.16666666667152</v>
      </c>
      <c r="E302" s="51">
        <f t="shared" si="29"/>
        <v>17.172222222222384</v>
      </c>
      <c r="F302" s="7"/>
      <c r="G302" s="10"/>
      <c r="H302" s="21"/>
      <c r="I302" s="40"/>
    </row>
    <row r="303" spans="2:9" ht="18" customHeight="1" thickBot="1">
      <c r="B303" s="12" t="s">
        <v>406</v>
      </c>
      <c r="C303" s="25">
        <f>C298+C302</f>
        <v>35</v>
      </c>
      <c r="D303" s="67">
        <f>D298+D302</f>
        <v>3448.75</v>
      </c>
      <c r="E303" s="67"/>
      <c r="F303" s="24"/>
      <c r="G303" s="25"/>
      <c r="H303" s="26"/>
      <c r="I303" s="40"/>
    </row>
    <row r="304" spans="2:9" ht="18" customHeight="1">
      <c r="B304" s="40"/>
      <c r="C304" s="40"/>
      <c r="D304" s="40"/>
      <c r="E304" s="40"/>
      <c r="F304" s="40"/>
      <c r="G304" s="40"/>
      <c r="H304" s="40"/>
      <c r="I304" s="40"/>
    </row>
    <row r="305" spans="2:9" ht="18" customHeight="1">
      <c r="B305" s="41" t="s">
        <v>407</v>
      </c>
      <c r="C305" s="40"/>
      <c r="D305" s="40"/>
      <c r="E305" s="40"/>
      <c r="F305" s="40"/>
      <c r="G305" s="40"/>
      <c r="H305" s="40"/>
      <c r="I305" s="40"/>
    </row>
    <row r="306" spans="2:9" ht="18" customHeight="1">
      <c r="B306" s="37" t="s">
        <v>408</v>
      </c>
      <c r="C306" s="58">
        <v>0.95</v>
      </c>
      <c r="D306" s="40"/>
      <c r="E306" s="40"/>
      <c r="F306" s="40"/>
      <c r="G306" s="40"/>
      <c r="H306" s="40"/>
      <c r="I306" s="40"/>
    </row>
    <row r="307" spans="2:9" ht="18" customHeight="1">
      <c r="B307" s="37"/>
      <c r="C307" s="58"/>
      <c r="D307" s="40"/>
      <c r="E307" s="40"/>
      <c r="F307" s="40"/>
      <c r="G307" s="40"/>
      <c r="H307" s="40"/>
      <c r="I307" s="40"/>
    </row>
    <row r="308" spans="2:9" ht="18" customHeight="1">
      <c r="B308" s="38" t="s">
        <v>409</v>
      </c>
      <c r="C308" s="40"/>
      <c r="D308" s="40"/>
      <c r="E308" s="38" t="s">
        <v>410</v>
      </c>
      <c r="F308" s="40"/>
      <c r="G308" s="40"/>
      <c r="H308" s="40"/>
      <c r="I308" s="40"/>
    </row>
    <row r="309" spans="2:9" ht="18" customHeight="1">
      <c r="B309" s="7" t="s">
        <v>382</v>
      </c>
      <c r="C309" s="38">
        <f>SQRT(E302/D247)</f>
        <v>1.6917556079520069</v>
      </c>
      <c r="D309" s="40"/>
      <c r="E309" s="7" t="s">
        <v>382</v>
      </c>
      <c r="F309" s="38">
        <f>SQRT(E302/F249)</f>
        <v>0.97673555565415016</v>
      </c>
      <c r="G309" s="40"/>
      <c r="H309" s="40"/>
      <c r="I309" s="40"/>
    </row>
    <row r="310" spans="2:9" ht="18" customHeight="1">
      <c r="B310" s="7" t="s">
        <v>233</v>
      </c>
      <c r="C310" s="38">
        <f>TINV(1-C306,C302)</f>
        <v>2.0422724563012378</v>
      </c>
      <c r="D310" s="40"/>
      <c r="E310" s="7" t="s">
        <v>233</v>
      </c>
      <c r="F310" s="38">
        <f>TINV(1-C306,C302)</f>
        <v>2.0422724563012378</v>
      </c>
      <c r="G310" s="40"/>
      <c r="H310" s="40"/>
      <c r="I310" s="40"/>
    </row>
    <row r="311" spans="2:9" ht="18" customHeight="1">
      <c r="B311" s="7" t="s">
        <v>234</v>
      </c>
      <c r="C311" s="38">
        <f>C309*C310</f>
        <v>3.455025880913539</v>
      </c>
      <c r="D311" s="40"/>
      <c r="E311" s="7" t="s">
        <v>234</v>
      </c>
      <c r="F311" s="38">
        <f>F309*F310</f>
        <v>1.9947601224025555</v>
      </c>
      <c r="G311" s="40"/>
      <c r="H311" s="40"/>
      <c r="I311" s="40"/>
    </row>
    <row r="312" spans="2:9" ht="18" customHeight="1">
      <c r="B312" s="40"/>
      <c r="C312" s="40"/>
      <c r="D312" s="40"/>
      <c r="E312" s="40"/>
      <c r="F312" s="40"/>
      <c r="G312" s="40"/>
      <c r="H312" s="40"/>
      <c r="I312" s="40"/>
    </row>
    <row r="313" spans="2:9" ht="18" customHeight="1">
      <c r="B313" s="38" t="s">
        <v>236</v>
      </c>
      <c r="C313" s="40"/>
      <c r="D313" s="40"/>
      <c r="E313" s="38" t="s">
        <v>237</v>
      </c>
      <c r="F313" s="40"/>
      <c r="G313" s="40"/>
      <c r="H313" s="40"/>
      <c r="I313" s="40"/>
    </row>
    <row r="314" spans="2:9" ht="18" customHeight="1">
      <c r="B314" s="7" t="s">
        <v>238</v>
      </c>
      <c r="C314" s="38">
        <f>SQRT(E302/F248)</f>
        <v>1.1962518624932343</v>
      </c>
      <c r="D314" s="40"/>
      <c r="E314" s="7" t="s">
        <v>382</v>
      </c>
      <c r="F314" s="38">
        <f>SQRT(E302/F247)</f>
        <v>0.69065633482906008</v>
      </c>
      <c r="G314" s="40"/>
      <c r="H314" s="40"/>
      <c r="I314" s="40"/>
    </row>
    <row r="315" spans="2:9" ht="18" customHeight="1">
      <c r="B315" s="7" t="s">
        <v>233</v>
      </c>
      <c r="C315" s="38">
        <f>TINV(1-C306,C302)</f>
        <v>2.0422724563012378</v>
      </c>
      <c r="D315" s="40"/>
      <c r="E315" s="7" t="s">
        <v>233</v>
      </c>
      <c r="F315" s="38">
        <f>TINV(1-C306,C302)</f>
        <v>2.0422724563012378</v>
      </c>
      <c r="G315" s="40"/>
      <c r="H315" s="40"/>
      <c r="I315" s="40"/>
    </row>
    <row r="316" spans="2:9" ht="18" customHeight="1">
      <c r="B316" s="7" t="s">
        <v>234</v>
      </c>
      <c r="C316" s="38">
        <f>C314*C315</f>
        <v>2.4430722295689882</v>
      </c>
      <c r="D316" s="40"/>
      <c r="E316" s="7" t="s">
        <v>234</v>
      </c>
      <c r="F316" s="38">
        <f>F314*F315</f>
        <v>1.4105084093913547</v>
      </c>
      <c r="G316" s="40"/>
      <c r="H316" s="40"/>
      <c r="I316" s="40"/>
    </row>
    <row r="317" spans="2:9" ht="18" customHeight="1">
      <c r="B317" s="40"/>
      <c r="C317" s="40"/>
      <c r="D317" s="40"/>
      <c r="E317" s="40"/>
      <c r="F317" s="40"/>
      <c r="G317" s="40"/>
      <c r="H317" s="40"/>
      <c r="I317" s="40"/>
    </row>
    <row r="318" spans="2:9" ht="34" customHeight="1">
      <c r="B318" s="253" t="s">
        <v>281</v>
      </c>
      <c r="C318" s="253"/>
      <c r="D318" s="253"/>
      <c r="E318" s="253"/>
      <c r="F318" s="253"/>
      <c r="G318" s="253"/>
      <c r="H318" s="84"/>
      <c r="I318" s="40"/>
    </row>
    <row r="319" spans="2:9" ht="18" customHeight="1">
      <c r="B319" s="40"/>
      <c r="C319" s="40"/>
      <c r="D319" s="40"/>
      <c r="E319" s="40"/>
      <c r="F319" s="40"/>
      <c r="G319" s="40"/>
      <c r="H319" s="40"/>
      <c r="I319" s="40"/>
    </row>
    <row r="320" spans="2:9" ht="18" customHeight="1">
      <c r="B320" s="9" t="s">
        <v>282</v>
      </c>
      <c r="C320" s="38">
        <v>0.02</v>
      </c>
      <c r="D320" s="40"/>
      <c r="E320" s="40"/>
      <c r="F320" s="40"/>
      <c r="G320" s="40"/>
      <c r="H320" s="40"/>
      <c r="I320" s="40"/>
    </row>
    <row r="321" spans="1:9" ht="18" customHeight="1">
      <c r="B321" s="19" t="s">
        <v>283</v>
      </c>
      <c r="C321" s="19" t="s">
        <v>380</v>
      </c>
      <c r="D321" s="19" t="s">
        <v>150</v>
      </c>
      <c r="E321" s="19" t="s">
        <v>151</v>
      </c>
      <c r="F321" s="19" t="s">
        <v>152</v>
      </c>
      <c r="G321" s="19" t="s">
        <v>243</v>
      </c>
      <c r="H321" s="40"/>
      <c r="I321" s="40"/>
    </row>
    <row r="322" spans="1:9" ht="18" customHeight="1">
      <c r="B322" s="7" t="s">
        <v>153</v>
      </c>
      <c r="C322" s="85">
        <f>D247-1</f>
        <v>5</v>
      </c>
      <c r="D322" s="37">
        <f>D282</f>
        <v>4.9666666666667876</v>
      </c>
      <c r="E322" s="37">
        <f>IF(D322/D323&gt;1,D322/D323,D323/D322)</f>
        <v>3.9489932885904984</v>
      </c>
      <c r="F322" s="37">
        <f>IF(D322/D323&gt;1,FINV(C320/2,C322,C323),FINV(C320/2,C323,C322))</f>
        <v>9.4491207958369614</v>
      </c>
      <c r="G322" s="11" t="str">
        <f t="shared" ref="G322" si="33">IF(E322&gt;F322," Reject H0", " Don't reject H0")</f>
        <v xml:space="preserve"> Don't reject H0</v>
      </c>
      <c r="H322" s="40"/>
      <c r="I322" s="40"/>
    </row>
    <row r="323" spans="1:9" ht="18" customHeight="1">
      <c r="B323" s="7" t="s">
        <v>154</v>
      </c>
      <c r="C323" s="85">
        <f>C302-C322</f>
        <v>25</v>
      </c>
      <c r="D323" s="37">
        <f>AVERAGE(D283,E282,E283,F282,F283)</f>
        <v>19.613333333333287</v>
      </c>
      <c r="E323" s="37"/>
      <c r="F323" s="37"/>
      <c r="G323" s="37"/>
      <c r="H323" s="40"/>
      <c r="I323" s="40"/>
    </row>
    <row r="324" spans="1:9" ht="18" customHeight="1">
      <c r="B324" s="40"/>
      <c r="C324" s="40"/>
      <c r="D324" s="40"/>
      <c r="E324" s="40"/>
      <c r="F324" s="40"/>
      <c r="G324" s="40"/>
      <c r="H324" s="40"/>
      <c r="I324" s="40"/>
    </row>
    <row r="327" spans="1:9" ht="18" customHeight="1">
      <c r="A327" s="31" t="s">
        <v>155</v>
      </c>
      <c r="B327" s="59"/>
      <c r="C327" s="33" t="s">
        <v>305</v>
      </c>
      <c r="D327" s="34">
        <v>5</v>
      </c>
      <c r="E327" s="33" t="s">
        <v>306</v>
      </c>
      <c r="F327" s="34">
        <f>D327*D328*D329</f>
        <v>45</v>
      </c>
      <c r="G327" s="60"/>
      <c r="H327" s="60"/>
      <c r="I327" s="60"/>
    </row>
    <row r="328" spans="1:9" ht="18" customHeight="1">
      <c r="B328" s="35"/>
      <c r="C328" s="33" t="s">
        <v>383</v>
      </c>
      <c r="D328" s="34">
        <v>3</v>
      </c>
      <c r="E328" s="33" t="s">
        <v>156</v>
      </c>
      <c r="F328" s="34">
        <f>D327*D329</f>
        <v>15</v>
      </c>
      <c r="G328" s="60"/>
      <c r="H328" s="60"/>
      <c r="I328" s="60"/>
    </row>
    <row r="329" spans="1:9" ht="18" customHeight="1">
      <c r="B329" s="35"/>
      <c r="C329" s="33" t="s">
        <v>157</v>
      </c>
      <c r="D329" s="34">
        <v>3</v>
      </c>
      <c r="E329" s="33" t="s">
        <v>158</v>
      </c>
      <c r="F329" s="34">
        <f>D327*D328</f>
        <v>15</v>
      </c>
      <c r="G329" s="60"/>
      <c r="H329" s="60"/>
      <c r="I329" s="60"/>
    </row>
    <row r="330" spans="1:9" ht="18" customHeight="1">
      <c r="A330" s="77"/>
      <c r="B330" s="78"/>
      <c r="C330" s="79"/>
      <c r="D330" s="62" t="s">
        <v>159</v>
      </c>
      <c r="E330" s="70">
        <v>1</v>
      </c>
      <c r="F330" s="74"/>
      <c r="G330" s="80"/>
      <c r="H330" s="80"/>
      <c r="I330" s="28"/>
    </row>
    <row r="331" spans="1:9" ht="18" customHeight="1">
      <c r="A331" s="77"/>
      <c r="B331" s="78"/>
      <c r="C331" s="79"/>
      <c r="D331" s="71" t="s">
        <v>160</v>
      </c>
      <c r="E331" s="71" t="s">
        <v>161</v>
      </c>
      <c r="F331" s="71" t="s">
        <v>162</v>
      </c>
      <c r="G331" s="80"/>
      <c r="H331" s="80"/>
      <c r="I331" s="28"/>
    </row>
    <row r="332" spans="1:9" ht="18" customHeight="1">
      <c r="A332" s="77"/>
      <c r="B332" s="78"/>
      <c r="C332" s="2" t="s">
        <v>163</v>
      </c>
      <c r="D332" s="76">
        <v>6</v>
      </c>
      <c r="E332" s="76">
        <v>6</v>
      </c>
      <c r="F332" s="76">
        <v>5</v>
      </c>
      <c r="G332" s="80"/>
      <c r="H332" s="80"/>
      <c r="I332" s="28"/>
    </row>
    <row r="333" spans="1:9" ht="18" customHeight="1">
      <c r="A333" s="77"/>
      <c r="B333" s="78"/>
      <c r="C333" s="79"/>
      <c r="D333" s="76">
        <v>7</v>
      </c>
      <c r="E333" s="76">
        <v>6</v>
      </c>
      <c r="F333" s="76">
        <v>4</v>
      </c>
      <c r="G333" s="80"/>
      <c r="H333" s="80"/>
      <c r="I333" s="28"/>
    </row>
    <row r="334" spans="1:9" ht="18" customHeight="1">
      <c r="A334" s="77"/>
      <c r="B334" s="86"/>
      <c r="C334" s="86"/>
      <c r="D334" s="3">
        <v>8</v>
      </c>
      <c r="E334" s="3">
        <v>6</v>
      </c>
      <c r="F334" s="3">
        <v>3</v>
      </c>
      <c r="G334" s="80"/>
      <c r="H334" s="28"/>
      <c r="I334" s="28"/>
    </row>
    <row r="335" spans="1:9" ht="18" customHeight="1">
      <c r="B335" s="143"/>
      <c r="C335" s="143"/>
      <c r="D335" s="258" t="s">
        <v>29</v>
      </c>
      <c r="E335" s="258"/>
      <c r="F335" s="258"/>
      <c r="G335" s="143"/>
      <c r="H335" s="156"/>
      <c r="I335" s="143"/>
    </row>
    <row r="336" spans="1:9" ht="18" customHeight="1">
      <c r="A336" s="77"/>
      <c r="B336" s="206"/>
      <c r="C336" s="214" t="s">
        <v>428</v>
      </c>
      <c r="D336" s="215" t="s">
        <v>72</v>
      </c>
      <c r="E336" s="215" t="s">
        <v>73</v>
      </c>
      <c r="F336" s="215" t="s">
        <v>162</v>
      </c>
      <c r="G336" s="204"/>
      <c r="H336" s="143"/>
      <c r="I336" s="143"/>
    </row>
    <row r="337" spans="1:10" ht="18" customHeight="1">
      <c r="A337" s="77"/>
      <c r="B337" s="246" t="s">
        <v>25</v>
      </c>
      <c r="C337" s="261" t="s">
        <v>26</v>
      </c>
      <c r="D337" s="161">
        <v>5</v>
      </c>
      <c r="E337" s="161">
        <v>7</v>
      </c>
      <c r="F337" s="161">
        <v>7</v>
      </c>
      <c r="G337" s="204"/>
      <c r="H337" s="143"/>
      <c r="I337" s="143"/>
    </row>
    <row r="338" spans="1:10" ht="18" customHeight="1">
      <c r="A338" s="77"/>
      <c r="B338" s="246"/>
      <c r="C338" s="261"/>
      <c r="D338" s="161">
        <v>10</v>
      </c>
      <c r="E338" s="161">
        <v>7</v>
      </c>
      <c r="F338" s="161">
        <v>4</v>
      </c>
      <c r="G338" s="204"/>
      <c r="H338" s="143"/>
      <c r="I338" s="143"/>
    </row>
    <row r="339" spans="1:10" ht="18" customHeight="1">
      <c r="A339" s="77"/>
      <c r="B339" s="246"/>
      <c r="C339" s="261"/>
      <c r="D339" s="161">
        <v>4</v>
      </c>
      <c r="E339" s="161">
        <v>7</v>
      </c>
      <c r="F339" s="161">
        <v>5</v>
      </c>
      <c r="G339" s="204"/>
      <c r="H339" s="143"/>
      <c r="I339" s="143"/>
    </row>
    <row r="340" spans="1:10" ht="18" customHeight="1">
      <c r="A340" s="77"/>
      <c r="B340" s="246"/>
      <c r="C340" s="261"/>
      <c r="D340" s="161">
        <v>7</v>
      </c>
      <c r="E340" s="161">
        <v>6</v>
      </c>
      <c r="F340" s="161">
        <v>4</v>
      </c>
      <c r="G340" s="204"/>
      <c r="H340" s="203"/>
      <c r="I340" s="203"/>
      <c r="J340" s="82"/>
    </row>
    <row r="341" spans="1:10" ht="18" customHeight="1">
      <c r="A341" s="77"/>
      <c r="B341" s="246"/>
      <c r="C341" s="262"/>
      <c r="D341" s="158">
        <v>8</v>
      </c>
      <c r="E341" s="158">
        <v>6</v>
      </c>
      <c r="F341" s="158">
        <v>9</v>
      </c>
      <c r="G341" s="204"/>
      <c r="H341" s="208"/>
      <c r="I341" s="208"/>
      <c r="J341" s="83"/>
    </row>
    <row r="342" spans="1:10" ht="18" customHeight="1">
      <c r="A342" s="77"/>
      <c r="B342" s="246"/>
      <c r="C342" s="261" t="s">
        <v>27</v>
      </c>
      <c r="D342" s="161">
        <v>7</v>
      </c>
      <c r="E342" s="161">
        <v>8</v>
      </c>
      <c r="F342" s="161">
        <v>5</v>
      </c>
      <c r="G342" s="204"/>
      <c r="H342" s="143"/>
      <c r="I342" s="143"/>
    </row>
    <row r="343" spans="1:10" ht="18" customHeight="1">
      <c r="A343" s="77"/>
      <c r="B343" s="246"/>
      <c r="C343" s="261"/>
      <c r="D343" s="161">
        <v>7</v>
      </c>
      <c r="E343" s="161">
        <v>5</v>
      </c>
      <c r="F343" s="161">
        <v>5</v>
      </c>
      <c r="G343" s="204"/>
      <c r="H343" s="157"/>
      <c r="I343" s="157"/>
      <c r="J343" s="81"/>
    </row>
    <row r="344" spans="1:10" ht="18" customHeight="1">
      <c r="A344" s="77"/>
      <c r="B344" s="246"/>
      <c r="C344" s="261"/>
      <c r="D344" s="161">
        <v>7</v>
      </c>
      <c r="E344" s="161">
        <v>8</v>
      </c>
      <c r="F344" s="161">
        <v>3</v>
      </c>
      <c r="G344" s="204"/>
      <c r="H344" s="209"/>
      <c r="I344" s="157"/>
      <c r="J344" s="81"/>
    </row>
    <row r="345" spans="1:10" ht="18" customHeight="1">
      <c r="A345" s="77"/>
      <c r="B345" s="246"/>
      <c r="C345" s="261"/>
      <c r="D345" s="161">
        <v>5</v>
      </c>
      <c r="E345" s="161">
        <v>6</v>
      </c>
      <c r="F345" s="161">
        <v>2</v>
      </c>
      <c r="G345" s="204"/>
      <c r="H345" s="209"/>
      <c r="I345" s="157"/>
      <c r="J345" s="81"/>
    </row>
    <row r="346" spans="1:10" ht="18" customHeight="1">
      <c r="A346" s="77"/>
      <c r="B346" s="246"/>
      <c r="C346" s="262"/>
      <c r="D346" s="158">
        <v>7</v>
      </c>
      <c r="E346" s="158">
        <v>4</v>
      </c>
      <c r="F346" s="158">
        <v>0</v>
      </c>
      <c r="G346" s="204"/>
      <c r="H346" s="209"/>
      <c r="I346" s="157"/>
      <c r="J346" s="81"/>
    </row>
    <row r="347" spans="1:10" ht="18" customHeight="1">
      <c r="A347" s="77"/>
      <c r="B347" s="246"/>
      <c r="C347" s="261" t="s">
        <v>28</v>
      </c>
      <c r="D347" s="161">
        <v>12</v>
      </c>
      <c r="E347" s="161">
        <v>4</v>
      </c>
      <c r="F347" s="161">
        <v>2</v>
      </c>
      <c r="G347" s="204"/>
      <c r="H347" s="143"/>
      <c r="I347" s="143"/>
    </row>
    <row r="348" spans="1:10" ht="18" customHeight="1">
      <c r="A348" s="77"/>
      <c r="B348" s="246"/>
      <c r="C348" s="261"/>
      <c r="D348" s="161">
        <v>8</v>
      </c>
      <c r="E348" s="161">
        <v>6</v>
      </c>
      <c r="F348" s="161">
        <v>3</v>
      </c>
      <c r="G348" s="204"/>
      <c r="H348" s="206"/>
      <c r="I348" s="143"/>
    </row>
    <row r="349" spans="1:10" ht="18" customHeight="1">
      <c r="A349" s="77"/>
      <c r="B349" s="246"/>
      <c r="C349" s="261"/>
      <c r="D349" s="161">
        <v>10</v>
      </c>
      <c r="E349" s="161">
        <v>7</v>
      </c>
      <c r="F349" s="161">
        <v>1</v>
      </c>
      <c r="G349" s="204"/>
      <c r="H349" s="206"/>
      <c r="I349" s="143"/>
    </row>
    <row r="350" spans="1:10" ht="18" customHeight="1">
      <c r="A350" s="77"/>
      <c r="B350" s="246"/>
      <c r="C350" s="261"/>
      <c r="D350" s="161">
        <v>8</v>
      </c>
      <c r="E350" s="161">
        <v>5</v>
      </c>
      <c r="F350" s="161">
        <v>2</v>
      </c>
      <c r="G350" s="204"/>
      <c r="H350" s="206"/>
      <c r="I350" s="143"/>
    </row>
    <row r="351" spans="1:10" ht="18" customHeight="1">
      <c r="A351" s="77"/>
      <c r="B351" s="246"/>
      <c r="C351" s="262"/>
      <c r="D351" s="158">
        <v>13</v>
      </c>
      <c r="E351" s="158">
        <v>4</v>
      </c>
      <c r="F351" s="158">
        <v>1</v>
      </c>
      <c r="G351" s="204"/>
      <c r="H351" s="206"/>
      <c r="I351" s="143"/>
    </row>
    <row r="352" spans="1:10" ht="18" customHeight="1">
      <c r="A352" s="77"/>
      <c r="B352" s="164"/>
      <c r="C352" s="202"/>
      <c r="D352" s="204"/>
      <c r="E352" s="204"/>
      <c r="F352" s="204"/>
      <c r="G352" s="204"/>
      <c r="H352" s="210"/>
      <c r="I352" s="143"/>
    </row>
    <row r="353" spans="2:9" ht="18" customHeight="1">
      <c r="B353" s="143"/>
      <c r="C353" s="143"/>
      <c r="D353" s="258" t="s">
        <v>29</v>
      </c>
      <c r="E353" s="258"/>
      <c r="F353" s="258"/>
      <c r="G353" s="143"/>
      <c r="H353" s="156"/>
      <c r="I353" s="143"/>
    </row>
    <row r="354" spans="2:9" ht="18" customHeight="1">
      <c r="B354" s="143"/>
      <c r="C354" s="144" t="s">
        <v>427</v>
      </c>
      <c r="D354" s="145" t="s">
        <v>160</v>
      </c>
      <c r="E354" s="145" t="s">
        <v>161</v>
      </c>
      <c r="F354" s="145" t="s">
        <v>162</v>
      </c>
      <c r="G354" s="147" t="s">
        <v>323</v>
      </c>
      <c r="H354" s="156"/>
      <c r="I354" s="143"/>
    </row>
    <row r="355" spans="2:9" ht="18" customHeight="1">
      <c r="B355" s="244" t="s">
        <v>25</v>
      </c>
      <c r="C355" s="200" t="s">
        <v>26</v>
      </c>
      <c r="D355" s="161">
        <f>SUM(D337:D341)</f>
        <v>34</v>
      </c>
      <c r="E355" s="161">
        <f>SUM(E337:E341)</f>
        <v>33</v>
      </c>
      <c r="F355" s="161">
        <f>SUM(F337:F341)</f>
        <v>29</v>
      </c>
      <c r="G355" s="163">
        <f>SUM(D355:F355)</f>
        <v>96</v>
      </c>
      <c r="H355" s="156"/>
      <c r="I355" s="143"/>
    </row>
    <row r="356" spans="2:9" ht="18" customHeight="1">
      <c r="B356" s="244"/>
      <c r="C356" s="200" t="s">
        <v>30</v>
      </c>
      <c r="D356" s="161">
        <f>SUM(D342:D346)</f>
        <v>33</v>
      </c>
      <c r="E356" s="161">
        <f t="shared" ref="E356:F356" si="34">SUM(E342:E346)</f>
        <v>31</v>
      </c>
      <c r="F356" s="161">
        <f t="shared" si="34"/>
        <v>15</v>
      </c>
      <c r="G356" s="163">
        <f>SUM(D356:F356)</f>
        <v>79</v>
      </c>
      <c r="H356" s="156"/>
      <c r="I356" s="143"/>
    </row>
    <row r="357" spans="2:9" ht="18" customHeight="1">
      <c r="B357" s="244"/>
      <c r="C357" s="184" t="s">
        <v>31</v>
      </c>
      <c r="D357" s="158">
        <f>SUM(D347:D351)</f>
        <v>51</v>
      </c>
      <c r="E357" s="158">
        <f t="shared" ref="E357:F357" si="35">SUM(E347:E351)</f>
        <v>26</v>
      </c>
      <c r="F357" s="158">
        <f t="shared" si="35"/>
        <v>9</v>
      </c>
      <c r="G357" s="160">
        <f>SUM(D357:F357)</f>
        <v>86</v>
      </c>
      <c r="H357" s="156"/>
      <c r="I357" s="143"/>
    </row>
    <row r="358" spans="2:9" ht="18" customHeight="1">
      <c r="B358" s="143"/>
      <c r="C358" s="200" t="s">
        <v>32</v>
      </c>
      <c r="D358" s="161">
        <f>SUM(D355:D357)</f>
        <v>118</v>
      </c>
      <c r="E358" s="161">
        <f t="shared" ref="E358:F358" si="36">SUM(E355:E357)</f>
        <v>90</v>
      </c>
      <c r="F358" s="161">
        <f t="shared" si="36"/>
        <v>53</v>
      </c>
      <c r="G358" s="163">
        <f>SUM(D355:F357)</f>
        <v>261</v>
      </c>
      <c r="H358" s="156" t="s">
        <v>33</v>
      </c>
      <c r="I358" s="143"/>
    </row>
    <row r="359" spans="2:9" ht="18" customHeight="1">
      <c r="B359" s="143"/>
      <c r="C359" s="143"/>
      <c r="D359" s="189"/>
      <c r="E359" s="189"/>
      <c r="F359" s="189"/>
      <c r="G359" s="189"/>
      <c r="H359" s="143"/>
      <c r="I359" s="143"/>
    </row>
    <row r="360" spans="2:9" ht="18" customHeight="1">
      <c r="B360" s="143"/>
      <c r="C360" s="143"/>
      <c r="D360" s="258" t="s">
        <v>29</v>
      </c>
      <c r="E360" s="258"/>
      <c r="F360" s="258"/>
      <c r="G360" s="143"/>
      <c r="H360" s="156"/>
      <c r="I360" s="143"/>
    </row>
    <row r="361" spans="2:9" ht="18" customHeight="1">
      <c r="B361" s="143"/>
      <c r="C361" s="144" t="s">
        <v>314</v>
      </c>
      <c r="D361" s="146" t="s">
        <v>160</v>
      </c>
      <c r="E361" s="145" t="s">
        <v>161</v>
      </c>
      <c r="F361" s="145" t="s">
        <v>162</v>
      </c>
      <c r="G361" s="147" t="s">
        <v>317</v>
      </c>
      <c r="H361" s="156"/>
      <c r="I361" s="143"/>
    </row>
    <row r="362" spans="2:9" ht="18" customHeight="1">
      <c r="B362" s="244" t="s">
        <v>25</v>
      </c>
      <c r="C362" s="200" t="s">
        <v>26</v>
      </c>
      <c r="D362" s="216">
        <f>D355/$D$327</f>
        <v>6.8</v>
      </c>
      <c r="E362" s="154">
        <f t="shared" ref="E362:F362" si="37">E355/$D$327</f>
        <v>6.6</v>
      </c>
      <c r="F362" s="154">
        <f t="shared" si="37"/>
        <v>5.8</v>
      </c>
      <c r="G362" s="149">
        <f>AVERAGE(D362:F362)</f>
        <v>6.3999999999999995</v>
      </c>
      <c r="H362" s="156"/>
      <c r="I362" s="143"/>
    </row>
    <row r="363" spans="2:9" ht="18" customHeight="1">
      <c r="B363" s="244"/>
      <c r="C363" s="200" t="s">
        <v>27</v>
      </c>
      <c r="D363" s="216">
        <f t="shared" ref="D363:F364" si="38">D356/$D$327</f>
        <v>6.6</v>
      </c>
      <c r="E363" s="154">
        <f t="shared" si="38"/>
        <v>6.2</v>
      </c>
      <c r="F363" s="154">
        <f t="shared" si="38"/>
        <v>3</v>
      </c>
      <c r="G363" s="149">
        <f t="shared" ref="G363:G364" si="39">AVERAGE(D363:F363)</f>
        <v>5.2666666666666666</v>
      </c>
      <c r="H363" s="156"/>
      <c r="I363" s="143"/>
    </row>
    <row r="364" spans="2:9" ht="18" customHeight="1">
      <c r="B364" s="244"/>
      <c r="C364" s="184" t="s">
        <v>28</v>
      </c>
      <c r="D364" s="217">
        <f t="shared" si="38"/>
        <v>10.199999999999999</v>
      </c>
      <c r="E364" s="196">
        <f t="shared" si="38"/>
        <v>5.2</v>
      </c>
      <c r="F364" s="196">
        <f t="shared" si="38"/>
        <v>1.8</v>
      </c>
      <c r="G364" s="153">
        <f t="shared" si="39"/>
        <v>5.7333333333333334</v>
      </c>
      <c r="H364" s="156"/>
      <c r="I364" s="143"/>
    </row>
    <row r="365" spans="2:9" ht="18" customHeight="1">
      <c r="B365" s="143"/>
      <c r="C365" s="200" t="s">
        <v>319</v>
      </c>
      <c r="D365" s="216">
        <f>AVERAGE(D362:D364)</f>
        <v>7.8666666666666663</v>
      </c>
      <c r="E365" s="154">
        <f t="shared" ref="E365:F365" si="40">AVERAGE(E362:E364)</f>
        <v>6</v>
      </c>
      <c r="F365" s="154">
        <f t="shared" si="40"/>
        <v>3.5333333333333337</v>
      </c>
      <c r="G365" s="149">
        <f>AVERAGE(D362:F364)</f>
        <v>5.8000000000000007</v>
      </c>
      <c r="H365" s="213" t="s">
        <v>320</v>
      </c>
      <c r="I365" s="143"/>
    </row>
    <row r="366" spans="2:9" ht="18" customHeight="1">
      <c r="B366" s="143"/>
      <c r="C366" s="143"/>
      <c r="D366" s="189"/>
      <c r="E366" s="189"/>
      <c r="F366" s="189"/>
      <c r="G366" s="189"/>
      <c r="H366" s="143"/>
      <c r="I366" s="143"/>
    </row>
    <row r="367" spans="2:9" ht="18" customHeight="1">
      <c r="B367" s="143"/>
      <c r="C367" s="143"/>
      <c r="D367" s="258" t="s">
        <v>29</v>
      </c>
      <c r="E367" s="258"/>
      <c r="F367" s="258"/>
      <c r="G367" s="156"/>
      <c r="H367" s="143"/>
      <c r="I367" s="143"/>
    </row>
    <row r="368" spans="2:9" ht="18" customHeight="1">
      <c r="B368" s="143"/>
      <c r="C368" s="184" t="s">
        <v>34</v>
      </c>
      <c r="D368" s="145" t="s">
        <v>160</v>
      </c>
      <c r="E368" s="145" t="s">
        <v>161</v>
      </c>
      <c r="F368" s="145" t="s">
        <v>162</v>
      </c>
      <c r="G368" s="156"/>
      <c r="H368" s="143"/>
      <c r="I368" s="143"/>
    </row>
    <row r="369" spans="2:9" ht="18" customHeight="1">
      <c r="B369" s="244" t="s">
        <v>25</v>
      </c>
      <c r="C369" s="200" t="s">
        <v>26</v>
      </c>
      <c r="D369" s="154">
        <f>(SUMSQ(D337:D341)-D355^2/$D$327)/($D$327-1)</f>
        <v>5.7000000000000028</v>
      </c>
      <c r="E369" s="154">
        <f>(SUMSQ(E337:E341)-E355^2/$D$327)/($D$327-1)</f>
        <v>0.29999999999999716</v>
      </c>
      <c r="F369" s="154">
        <f>(SUMSQ(F337:F341)-F355^2/$D$327)/($D$327-1)</f>
        <v>4.7000000000000028</v>
      </c>
      <c r="G369" s="251">
        <f>AVERAGE(D369:F371)</f>
        <v>2.977777777777777</v>
      </c>
      <c r="H369" s="252" t="s">
        <v>388</v>
      </c>
      <c r="I369" s="252"/>
    </row>
    <row r="370" spans="2:9" ht="18" customHeight="1">
      <c r="B370" s="244"/>
      <c r="C370" s="200" t="s">
        <v>35</v>
      </c>
      <c r="D370" s="154">
        <f>(SUMSQ(D342:D346)-D356^2/$D$327)/($D$327-1)</f>
        <v>0.79999999999999716</v>
      </c>
      <c r="E370" s="154">
        <f>(SUMSQ(E342:E346)-E356^2/$D$327)/($D$327-1)</f>
        <v>3.2000000000000028</v>
      </c>
      <c r="F370" s="154">
        <f>(SUMSQ(F342:F346)-F356^2/$D$327)/($D$327-1)</f>
        <v>4.5</v>
      </c>
      <c r="G370" s="251"/>
      <c r="H370" s="252"/>
      <c r="I370" s="252"/>
    </row>
    <row r="371" spans="2:9" ht="18" customHeight="1">
      <c r="B371" s="244"/>
      <c r="C371" s="184" t="s">
        <v>36</v>
      </c>
      <c r="D371" s="196">
        <f>(SUMSQ(D347:D351)-D357^2/$D$327)/($D$327-1)</f>
        <v>5.1999999999999886</v>
      </c>
      <c r="E371" s="196">
        <f>(SUMSQ(E347:E351)-E357^2/$D$327)/($D$327-1)</f>
        <v>1.7000000000000028</v>
      </c>
      <c r="F371" s="196">
        <f>(SUMSQ(F347:F351)-F357^2/$D$327)/($D$327-1)</f>
        <v>0.70000000000000018</v>
      </c>
      <c r="G371" s="251"/>
      <c r="H371" s="252"/>
      <c r="I371" s="252"/>
    </row>
    <row r="372" spans="2:9" ht="18" customHeight="1">
      <c r="B372" s="143"/>
      <c r="C372" s="143"/>
      <c r="D372" s="189"/>
      <c r="E372" s="189"/>
      <c r="F372" s="189"/>
      <c r="G372" s="189"/>
      <c r="H372" s="143"/>
      <c r="I372" s="143"/>
    </row>
    <row r="373" spans="2:9" ht="18" customHeight="1">
      <c r="B373" s="141" t="s">
        <v>37</v>
      </c>
      <c r="C373" s="205">
        <f>G358^2/F327</f>
        <v>1513.8</v>
      </c>
      <c r="D373" s="141"/>
      <c r="E373" s="142"/>
      <c r="F373" s="143"/>
      <c r="G373" s="143"/>
      <c r="H373" s="143"/>
      <c r="I373" s="143"/>
    </row>
    <row r="374" spans="2:9" ht="18" customHeight="1">
      <c r="B374" s="143"/>
      <c r="C374" s="143"/>
      <c r="D374" s="143"/>
      <c r="E374" s="143"/>
      <c r="F374" s="143"/>
      <c r="G374" s="143"/>
      <c r="H374" s="143"/>
      <c r="I374" s="143"/>
    </row>
    <row r="375" spans="2:9" ht="18" customHeight="1">
      <c r="B375" s="41" t="s">
        <v>38</v>
      </c>
      <c r="C375" s="40"/>
      <c r="D375" s="40"/>
      <c r="E375" s="40"/>
      <c r="F375" s="40"/>
      <c r="G375" s="40"/>
      <c r="H375" s="40"/>
      <c r="I375" s="40"/>
    </row>
    <row r="376" spans="2:9" ht="18" customHeight="1">
      <c r="B376" s="42" t="s">
        <v>39</v>
      </c>
      <c r="C376" s="42">
        <f>SUMSQ(D355:F357)/D327-C373</f>
        <v>230</v>
      </c>
      <c r="D376" s="40"/>
      <c r="E376" s="40"/>
      <c r="F376" s="40"/>
      <c r="G376" s="40"/>
      <c r="H376" s="40"/>
      <c r="I376" s="40"/>
    </row>
    <row r="377" spans="2:9" ht="18" customHeight="1">
      <c r="B377" s="37" t="s">
        <v>40</v>
      </c>
      <c r="C377" s="40">
        <f>SUMSQ(D358:F358)/F328-C373</f>
        <v>141.73333333333335</v>
      </c>
      <c r="D377" s="40"/>
      <c r="E377" s="40"/>
      <c r="F377" s="40"/>
      <c r="G377" s="40"/>
      <c r="H377" s="40"/>
      <c r="I377" s="40"/>
    </row>
    <row r="378" spans="2:9" ht="18" customHeight="1">
      <c r="B378" s="37" t="s">
        <v>331</v>
      </c>
      <c r="C378" s="40">
        <f>SUMSQ(G355:G357)/F329-C373</f>
        <v>9.7333333333333485</v>
      </c>
      <c r="D378" s="40"/>
      <c r="E378" s="40"/>
      <c r="F378" s="40"/>
      <c r="G378" s="40"/>
      <c r="H378" s="40"/>
      <c r="I378" s="40"/>
    </row>
    <row r="379" spans="2:9" ht="18" customHeight="1">
      <c r="B379" s="37" t="s">
        <v>216</v>
      </c>
      <c r="C379" s="40">
        <f>C376-(C377+C378)</f>
        <v>78.533333333333303</v>
      </c>
      <c r="D379" s="40"/>
      <c r="E379" s="40"/>
      <c r="F379" s="40"/>
      <c r="G379" s="40"/>
      <c r="H379" s="40"/>
      <c r="I379" s="40"/>
    </row>
    <row r="380" spans="2:9" ht="18" customHeight="1">
      <c r="B380" s="42" t="s">
        <v>333</v>
      </c>
      <c r="C380" s="42">
        <f>SUMSQ(D337:F351)-SUMSQ(D355:F357)/D327</f>
        <v>107.20000000000005</v>
      </c>
      <c r="D380" s="40"/>
      <c r="E380" s="40"/>
      <c r="F380" s="40"/>
      <c r="G380" s="40"/>
      <c r="H380" s="40"/>
      <c r="I380" s="40"/>
    </row>
    <row r="381" spans="2:9" ht="18" customHeight="1">
      <c r="B381" s="38" t="s">
        <v>334</v>
      </c>
      <c r="C381" s="38">
        <f>C376+C380</f>
        <v>337.20000000000005</v>
      </c>
      <c r="D381" s="44" t="s">
        <v>335</v>
      </c>
      <c r="E381" s="40"/>
      <c r="F381" s="40"/>
      <c r="G381" s="40"/>
      <c r="H381" s="40"/>
      <c r="I381" s="40"/>
    </row>
    <row r="382" spans="2:9" ht="18" customHeight="1">
      <c r="B382" s="38" t="s">
        <v>334</v>
      </c>
      <c r="C382" s="38">
        <f>SUMSQ(D337:F351)-C373</f>
        <v>337.20000000000005</v>
      </c>
      <c r="D382" s="40" t="s">
        <v>217</v>
      </c>
      <c r="E382" s="40"/>
      <c r="F382" s="40"/>
      <c r="G382" s="40"/>
      <c r="H382" s="40"/>
      <c r="I382" s="40"/>
    </row>
    <row r="383" spans="2:9" ht="18" customHeight="1" thickBot="1">
      <c r="B383" s="40"/>
      <c r="C383" s="40"/>
      <c r="D383" s="40"/>
      <c r="E383" s="40"/>
      <c r="F383" s="40"/>
      <c r="G383" s="40"/>
      <c r="H383" s="40"/>
      <c r="I383" s="40"/>
    </row>
    <row r="384" spans="2:9" ht="18" customHeight="1">
      <c r="B384" s="13" t="s">
        <v>377</v>
      </c>
      <c r="C384" s="45" t="s">
        <v>378</v>
      </c>
      <c r="D384" s="14">
        <v>0.05</v>
      </c>
      <c r="E384" s="46"/>
      <c r="F384" s="15"/>
      <c r="G384" s="16"/>
      <c r="H384" s="17"/>
      <c r="I384" s="40"/>
    </row>
    <row r="385" spans="2:9" ht="18" customHeight="1">
      <c r="B385" s="18" t="s">
        <v>379</v>
      </c>
      <c r="C385" s="47" t="s">
        <v>380</v>
      </c>
      <c r="D385" s="47" t="s">
        <v>336</v>
      </c>
      <c r="E385" s="47" t="s">
        <v>337</v>
      </c>
      <c r="F385" s="19" t="s">
        <v>242</v>
      </c>
      <c r="G385" s="20" t="s">
        <v>381</v>
      </c>
      <c r="H385" s="48" t="s">
        <v>243</v>
      </c>
      <c r="I385" s="40"/>
    </row>
    <row r="386" spans="2:9" ht="18" customHeight="1">
      <c r="B386" s="49" t="s">
        <v>244</v>
      </c>
      <c r="C386" s="8">
        <f>D328*D329-1</f>
        <v>8</v>
      </c>
      <c r="D386" s="51">
        <f>C376</f>
        <v>230</v>
      </c>
      <c r="E386" s="51">
        <f>D386/C386</f>
        <v>28.75</v>
      </c>
      <c r="F386" s="11"/>
      <c r="G386" s="51"/>
      <c r="H386" s="52"/>
      <c r="I386" s="40"/>
    </row>
    <row r="387" spans="2:9" ht="18" customHeight="1">
      <c r="B387" s="22" t="s">
        <v>245</v>
      </c>
      <c r="C387" s="53">
        <f>D328-1</f>
        <v>2</v>
      </c>
      <c r="D387" s="55">
        <f>C377</f>
        <v>141.73333333333335</v>
      </c>
      <c r="E387" s="55">
        <f t="shared" ref="E387:E390" si="41">D387/C387</f>
        <v>70.866666666666674</v>
      </c>
      <c r="F387" s="7">
        <f>E387/$E$390</f>
        <v>23.798507462686558</v>
      </c>
      <c r="G387" s="55">
        <f>FINV($D$38,C387,$C$390)</f>
        <v>3.2594463061441079</v>
      </c>
      <c r="H387" s="52" t="str">
        <f t="shared" ref="H387:H389" si="42">IF(F387&gt;G387," Reject H0", " Don't reject H0")</f>
        <v xml:space="preserve"> Reject H0</v>
      </c>
      <c r="I387" s="40"/>
    </row>
    <row r="388" spans="2:9" ht="18" customHeight="1">
      <c r="B388" s="22" t="s">
        <v>41</v>
      </c>
      <c r="C388" s="53">
        <f>D329-1</f>
        <v>2</v>
      </c>
      <c r="D388" s="55">
        <f>C378</f>
        <v>9.7333333333333485</v>
      </c>
      <c r="E388" s="55">
        <f t="shared" si="41"/>
        <v>4.8666666666666742</v>
      </c>
      <c r="F388" s="7">
        <f t="shared" ref="F388:F389" si="43">E388/$E$390</f>
        <v>1.6343283582089569</v>
      </c>
      <c r="G388" s="55">
        <f t="shared" ref="G388:G389" si="44">FINV($D$38,C388,$C$390)</f>
        <v>3.2594463061441079</v>
      </c>
      <c r="H388" s="52" t="str">
        <f t="shared" si="42"/>
        <v xml:space="preserve"> Don't reject H0</v>
      </c>
      <c r="I388" s="40"/>
    </row>
    <row r="389" spans="2:9" ht="18" customHeight="1">
      <c r="B389" s="22" t="s">
        <v>147</v>
      </c>
      <c r="C389" s="53">
        <f>C387*C388</f>
        <v>4</v>
      </c>
      <c r="D389" s="55">
        <f>C379</f>
        <v>78.533333333333303</v>
      </c>
      <c r="E389" s="55">
        <f t="shared" si="41"/>
        <v>19.633333333333326</v>
      </c>
      <c r="F389" s="7">
        <f t="shared" si="43"/>
        <v>6.5932835820895468</v>
      </c>
      <c r="G389" s="55">
        <f t="shared" si="44"/>
        <v>2.6335320942137543</v>
      </c>
      <c r="H389" s="52" t="str">
        <f t="shared" si="42"/>
        <v xml:space="preserve"> Reject H0</v>
      </c>
      <c r="I389" s="40"/>
    </row>
    <row r="390" spans="2:9" ht="18" customHeight="1">
      <c r="B390" s="49" t="s">
        <v>405</v>
      </c>
      <c r="C390" s="8">
        <f>D328*D329*(D327-1)</f>
        <v>36</v>
      </c>
      <c r="D390" s="51">
        <f>C380</f>
        <v>107.20000000000005</v>
      </c>
      <c r="E390" s="51">
        <f t="shared" si="41"/>
        <v>2.9777777777777792</v>
      </c>
      <c r="F390" s="7"/>
      <c r="G390" s="10"/>
      <c r="H390" s="21"/>
      <c r="I390" s="40"/>
    </row>
    <row r="391" spans="2:9" ht="18" customHeight="1" thickBot="1">
      <c r="B391" s="12" t="s">
        <v>406</v>
      </c>
      <c r="C391" s="25">
        <f>C386+C390</f>
        <v>44</v>
      </c>
      <c r="D391" s="67">
        <f>D386+D390</f>
        <v>337.20000000000005</v>
      </c>
      <c r="E391" s="67"/>
      <c r="F391" s="24"/>
      <c r="G391" s="25"/>
      <c r="H391" s="26"/>
      <c r="I391" s="40"/>
    </row>
    <row r="392" spans="2:9" ht="18" customHeight="1">
      <c r="B392" s="40"/>
      <c r="C392" s="40"/>
      <c r="D392" s="40"/>
      <c r="E392" s="40"/>
      <c r="F392" s="40"/>
      <c r="G392" s="40"/>
      <c r="H392" s="40"/>
      <c r="I392" s="40"/>
    </row>
    <row r="393" spans="2:9" ht="18" customHeight="1">
      <c r="B393" s="41" t="s">
        <v>407</v>
      </c>
      <c r="C393" s="40"/>
      <c r="D393" s="40"/>
      <c r="E393" s="40"/>
      <c r="F393" s="40"/>
      <c r="G393" s="40"/>
      <c r="H393" s="40"/>
      <c r="I393" s="40"/>
    </row>
    <row r="394" spans="2:9" ht="18" customHeight="1">
      <c r="B394" s="37" t="s">
        <v>408</v>
      </c>
      <c r="C394" s="58">
        <v>0.95</v>
      </c>
      <c r="D394" s="40"/>
      <c r="E394" s="40"/>
      <c r="F394" s="40"/>
      <c r="G394" s="40"/>
      <c r="H394" s="40"/>
      <c r="I394" s="40"/>
    </row>
    <row r="395" spans="2:9" ht="18" customHeight="1">
      <c r="B395" s="37"/>
      <c r="C395" s="58"/>
      <c r="D395" s="40"/>
      <c r="E395" s="40"/>
      <c r="F395" s="40"/>
      <c r="G395" s="40"/>
      <c r="H395" s="40"/>
      <c r="I395" s="40"/>
    </row>
    <row r="396" spans="2:9" ht="18" customHeight="1">
      <c r="B396" s="38" t="s">
        <v>409</v>
      </c>
      <c r="C396" s="40"/>
      <c r="D396" s="40"/>
      <c r="E396" s="38" t="s">
        <v>410</v>
      </c>
      <c r="F396" s="40"/>
      <c r="G396" s="40"/>
      <c r="H396" s="40"/>
      <c r="I396" s="40"/>
    </row>
    <row r="397" spans="2:9" ht="18" customHeight="1">
      <c r="B397" s="7" t="s">
        <v>382</v>
      </c>
      <c r="C397" s="38">
        <f>SQRT(E390/D327)</f>
        <v>0.7717224601860152</v>
      </c>
      <c r="D397" s="40"/>
      <c r="E397" s="7" t="s">
        <v>382</v>
      </c>
      <c r="F397" s="38">
        <f>SQRT(E390/F329)</f>
        <v>0.44555417012807613</v>
      </c>
      <c r="G397" s="40"/>
      <c r="H397" s="40"/>
      <c r="I397" s="40"/>
    </row>
    <row r="398" spans="2:9" ht="18" customHeight="1">
      <c r="B398" s="7" t="s">
        <v>233</v>
      </c>
      <c r="C398" s="38">
        <f>TINV(1-C394,C390)</f>
        <v>2.0280940009804502</v>
      </c>
      <c r="D398" s="40"/>
      <c r="E398" s="7" t="s">
        <v>233</v>
      </c>
      <c r="F398" s="38">
        <f>TINV(1-C394,C390)</f>
        <v>2.0280940009804502</v>
      </c>
      <c r="G398" s="40"/>
      <c r="H398" s="40"/>
      <c r="I398" s="40"/>
    </row>
    <row r="399" spans="2:9" ht="18" customHeight="1">
      <c r="B399" s="7" t="s">
        <v>234</v>
      </c>
      <c r="C399" s="38">
        <f>C397*C398</f>
        <v>1.5651256919251317</v>
      </c>
      <c r="D399" s="40"/>
      <c r="E399" s="7" t="s">
        <v>234</v>
      </c>
      <c r="F399" s="38">
        <f>F397*F398</f>
        <v>0.90362573954857417</v>
      </c>
      <c r="G399" s="40"/>
      <c r="H399" s="40"/>
      <c r="I399" s="40"/>
    </row>
    <row r="400" spans="2:9" ht="18" customHeight="1">
      <c r="B400" s="40"/>
      <c r="C400" s="40"/>
      <c r="D400" s="40"/>
      <c r="E400" s="40"/>
      <c r="F400" s="40"/>
      <c r="G400" s="40"/>
      <c r="H400" s="40"/>
      <c r="I400" s="40"/>
    </row>
    <row r="401" spans="2:9" ht="18" customHeight="1">
      <c r="B401" s="38" t="s">
        <v>236</v>
      </c>
      <c r="C401" s="40"/>
      <c r="D401" s="40"/>
      <c r="E401" s="38" t="s">
        <v>237</v>
      </c>
      <c r="F401" s="40"/>
      <c r="G401" s="40"/>
      <c r="H401" s="40"/>
      <c r="I401" s="40"/>
    </row>
    <row r="402" spans="2:9" ht="18" customHeight="1">
      <c r="B402" s="7" t="s">
        <v>382</v>
      </c>
      <c r="C402" s="38">
        <f>SQRT(E390/F328)</f>
        <v>0.44555417012807613</v>
      </c>
      <c r="D402" s="40"/>
      <c r="E402" s="7" t="s">
        <v>382</v>
      </c>
      <c r="F402" s="38">
        <f>SQRT(E390/F327)</f>
        <v>0.25724082006200505</v>
      </c>
      <c r="G402" s="40"/>
      <c r="H402" s="40"/>
      <c r="I402" s="40"/>
    </row>
    <row r="403" spans="2:9" ht="18" customHeight="1">
      <c r="B403" s="7" t="s">
        <v>233</v>
      </c>
      <c r="C403" s="38">
        <f>TINV(1-C394,C390)</f>
        <v>2.0280940009804502</v>
      </c>
      <c r="D403" s="40"/>
      <c r="E403" s="7" t="s">
        <v>233</v>
      </c>
      <c r="F403" s="38">
        <f>TINV(1-C394,C390)</f>
        <v>2.0280940009804502</v>
      </c>
      <c r="G403" s="40"/>
      <c r="H403" s="40"/>
      <c r="I403" s="40"/>
    </row>
    <row r="404" spans="2:9" ht="18" customHeight="1">
      <c r="B404" s="7" t="s">
        <v>234</v>
      </c>
      <c r="C404" s="38">
        <f>C402*C403</f>
        <v>0.90362573954857417</v>
      </c>
      <c r="D404" s="40"/>
      <c r="E404" s="7" t="s">
        <v>234</v>
      </c>
      <c r="F404" s="38">
        <f>F402*F403</f>
        <v>0.52170856397504384</v>
      </c>
      <c r="G404" s="40"/>
      <c r="H404" s="40"/>
      <c r="I404" s="40"/>
    </row>
    <row r="405" spans="2:9" ht="18" customHeight="1">
      <c r="B405" s="40"/>
      <c r="C405" s="40"/>
      <c r="D405" s="40"/>
      <c r="E405" s="40"/>
      <c r="F405" s="40"/>
      <c r="G405" s="40"/>
      <c r="H405" s="40"/>
      <c r="I405" s="40"/>
    </row>
    <row r="406" spans="2:9" ht="18" customHeight="1">
      <c r="B406" s="263" t="s">
        <v>122</v>
      </c>
      <c r="C406" s="263"/>
      <c r="D406" s="263"/>
      <c r="E406" s="263"/>
      <c r="F406" s="263"/>
      <c r="G406" s="87">
        <v>2.2000000000000002</v>
      </c>
      <c r="H406" s="84"/>
      <c r="I406" s="40"/>
    </row>
    <row r="407" spans="2:9" ht="18" customHeight="1" thickBot="1">
      <c r="B407" s="40"/>
      <c r="C407" s="40"/>
      <c r="D407" s="40"/>
      <c r="E407" s="40"/>
      <c r="F407" s="40"/>
      <c r="G407" s="40"/>
      <c r="H407" s="40"/>
      <c r="I407" s="40"/>
    </row>
    <row r="408" spans="2:9" ht="18" customHeight="1">
      <c r="B408" s="13" t="s">
        <v>377</v>
      </c>
      <c r="C408" s="45" t="s">
        <v>378</v>
      </c>
      <c r="D408" s="14">
        <v>0.05</v>
      </c>
      <c r="E408" s="46"/>
      <c r="F408" s="15"/>
      <c r="G408" s="16"/>
      <c r="H408" s="17"/>
      <c r="I408" s="40"/>
    </row>
    <row r="409" spans="2:9" ht="18" customHeight="1">
      <c r="B409" s="18" t="s">
        <v>379</v>
      </c>
      <c r="C409" s="47" t="s">
        <v>380</v>
      </c>
      <c r="D409" s="47" t="s">
        <v>336</v>
      </c>
      <c r="E409" s="47" t="s">
        <v>337</v>
      </c>
      <c r="F409" s="19" t="s">
        <v>242</v>
      </c>
      <c r="G409" s="20" t="s">
        <v>381</v>
      </c>
      <c r="H409" s="48" t="s">
        <v>243</v>
      </c>
      <c r="I409" s="40"/>
    </row>
    <row r="410" spans="2:9" ht="18" customHeight="1">
      <c r="B410" s="49" t="s">
        <v>244</v>
      </c>
      <c r="C410" s="8">
        <f>C386</f>
        <v>8</v>
      </c>
      <c r="D410" s="51">
        <f>D386</f>
        <v>230</v>
      </c>
      <c r="E410" s="51">
        <f>D410/C410</f>
        <v>28.75</v>
      </c>
      <c r="F410" s="11"/>
      <c r="G410" s="51"/>
      <c r="H410" s="52"/>
      <c r="I410" s="40"/>
    </row>
    <row r="411" spans="2:9" ht="18" customHeight="1">
      <c r="B411" s="22" t="s">
        <v>245</v>
      </c>
      <c r="C411" s="53">
        <f>C387</f>
        <v>2</v>
      </c>
      <c r="D411" s="55">
        <f>D387</f>
        <v>141.73333333333335</v>
      </c>
      <c r="E411" s="55">
        <f>E387</f>
        <v>70.866666666666674</v>
      </c>
      <c r="F411" s="55">
        <f>E411/$E$414</f>
        <v>32.212121212121211</v>
      </c>
      <c r="G411" s="55">
        <f>FINV($D$38,C411,$C$414)</f>
        <v>2.9957322357963627</v>
      </c>
      <c r="H411" s="52" t="str">
        <f t="shared" ref="H411:H413" si="45">IF(F411&gt;G411," Reject H0", " Don't reject H0")</f>
        <v xml:space="preserve"> Reject H0</v>
      </c>
      <c r="I411" s="40"/>
    </row>
    <row r="412" spans="2:9" ht="18" customHeight="1">
      <c r="B412" s="22" t="s">
        <v>403</v>
      </c>
      <c r="C412" s="53">
        <f t="shared" ref="C412:E413" si="46">C388</f>
        <v>2</v>
      </c>
      <c r="D412" s="55">
        <f t="shared" si="46"/>
        <v>9.7333333333333485</v>
      </c>
      <c r="E412" s="55">
        <f t="shared" si="46"/>
        <v>4.8666666666666742</v>
      </c>
      <c r="F412" s="55">
        <f t="shared" ref="F412:F413" si="47">E412/$E$414</f>
        <v>2.2121212121212155</v>
      </c>
      <c r="G412" s="55">
        <f t="shared" ref="G412:G413" si="48">FINV($D$38,C412,$C$414)</f>
        <v>2.9957322357963627</v>
      </c>
      <c r="H412" s="52" t="str">
        <f t="shared" si="45"/>
        <v xml:space="preserve"> Don't reject H0</v>
      </c>
      <c r="I412" s="40"/>
    </row>
    <row r="413" spans="2:9" ht="18" customHeight="1">
      <c r="B413" s="22" t="s">
        <v>404</v>
      </c>
      <c r="C413" s="53">
        <f t="shared" si="46"/>
        <v>4</v>
      </c>
      <c r="D413" s="55">
        <f t="shared" si="46"/>
        <v>78.533333333333303</v>
      </c>
      <c r="E413" s="55">
        <f t="shared" si="46"/>
        <v>19.633333333333326</v>
      </c>
      <c r="F413" s="55">
        <f t="shared" si="47"/>
        <v>8.9242424242424203</v>
      </c>
      <c r="G413" s="55">
        <f t="shared" si="48"/>
        <v>2.3719322564619598</v>
      </c>
      <c r="H413" s="52" t="str">
        <f t="shared" si="45"/>
        <v xml:space="preserve"> Reject H0</v>
      </c>
      <c r="I413" s="40"/>
    </row>
    <row r="414" spans="2:9" ht="18" customHeight="1">
      <c r="B414" s="49" t="s">
        <v>123</v>
      </c>
      <c r="C414" s="8">
        <v>1000000000</v>
      </c>
      <c r="D414" s="51">
        <f>D390</f>
        <v>107.20000000000005</v>
      </c>
      <c r="E414" s="51">
        <f>G406</f>
        <v>2.2000000000000002</v>
      </c>
      <c r="F414" s="7"/>
      <c r="G414" s="10"/>
      <c r="H414" s="21"/>
      <c r="I414" s="40"/>
    </row>
    <row r="415" spans="2:9" ht="18" customHeight="1" thickBot="1">
      <c r="B415" s="12" t="s">
        <v>406</v>
      </c>
      <c r="C415" s="25" t="s">
        <v>124</v>
      </c>
      <c r="D415" s="67"/>
      <c r="E415" s="67"/>
      <c r="F415" s="24"/>
      <c r="G415" s="25"/>
      <c r="H415" s="26"/>
      <c r="I415" s="40"/>
    </row>
    <row r="416" spans="2:9" ht="18" customHeight="1">
      <c r="B416" s="88"/>
      <c r="C416" s="88"/>
      <c r="D416" s="89"/>
      <c r="E416" s="89"/>
      <c r="F416" s="90"/>
      <c r="G416" s="1"/>
      <c r="H416" s="4"/>
    </row>
    <row r="418" spans="1:11" ht="18" customHeight="1">
      <c r="A418" s="31" t="s">
        <v>125</v>
      </c>
      <c r="B418" s="35"/>
      <c r="C418" s="264" t="s">
        <v>126</v>
      </c>
      <c r="D418" s="264"/>
      <c r="E418" s="264"/>
      <c r="F418" s="264"/>
      <c r="G418" s="35"/>
      <c r="H418" s="60"/>
    </row>
    <row r="419" spans="1:11" ht="18" customHeight="1">
      <c r="A419"/>
      <c r="B419" s="59"/>
      <c r="C419" s="33" t="s">
        <v>305</v>
      </c>
      <c r="D419" s="34">
        <v>5</v>
      </c>
      <c r="E419" s="33" t="s">
        <v>306</v>
      </c>
      <c r="F419" s="34">
        <f>D419*D420*D421</f>
        <v>30</v>
      </c>
      <c r="G419" s="35"/>
      <c r="H419" s="60"/>
    </row>
    <row r="420" spans="1:11" ht="18" customHeight="1">
      <c r="B420" s="35"/>
      <c r="C420" s="33" t="s">
        <v>383</v>
      </c>
      <c r="D420" s="34">
        <v>3</v>
      </c>
      <c r="E420" s="33" t="s">
        <v>156</v>
      </c>
      <c r="F420" s="34">
        <f>D419*D421</f>
        <v>10</v>
      </c>
      <c r="G420" s="35"/>
      <c r="H420" s="60"/>
    </row>
    <row r="421" spans="1:11" ht="18" customHeight="1">
      <c r="B421" s="35"/>
      <c r="C421" s="33" t="s">
        <v>157</v>
      </c>
      <c r="D421" s="34">
        <v>2</v>
      </c>
      <c r="E421" s="33" t="s">
        <v>158</v>
      </c>
      <c r="F421" s="34">
        <f>D419*D420</f>
        <v>15</v>
      </c>
      <c r="G421" s="35"/>
      <c r="H421" s="60"/>
    </row>
    <row r="422" spans="1:11" ht="18" customHeight="1">
      <c r="B422" s="35"/>
      <c r="C422" s="33"/>
      <c r="D422" s="34"/>
      <c r="E422" s="33"/>
      <c r="F422" s="34"/>
      <c r="G422" s="35"/>
      <c r="H422" s="60"/>
    </row>
    <row r="423" spans="1:11" ht="18" customHeight="1">
      <c r="B423" s="35"/>
      <c r="C423" s="264" t="s">
        <v>136</v>
      </c>
      <c r="D423" s="264"/>
      <c r="E423" s="264"/>
      <c r="F423" s="264"/>
      <c r="G423" s="35"/>
      <c r="H423" s="60"/>
      <c r="I423" s="4"/>
      <c r="J423" s="4"/>
      <c r="K423" s="4"/>
    </row>
    <row r="424" spans="1:11" ht="18" customHeight="1">
      <c r="A424" s="31"/>
      <c r="B424" s="59"/>
      <c r="C424" s="33" t="s">
        <v>137</v>
      </c>
      <c r="D424" s="34" t="s">
        <v>138</v>
      </c>
      <c r="E424" s="33" t="s">
        <v>306</v>
      </c>
      <c r="F424" s="34">
        <f>G446</f>
        <v>16</v>
      </c>
      <c r="G424" s="35"/>
      <c r="H424" s="60"/>
      <c r="I424" s="4"/>
      <c r="J424" s="4"/>
      <c r="K424" s="4"/>
    </row>
    <row r="425" spans="1:11" ht="18" customHeight="1">
      <c r="B425" s="35"/>
      <c r="C425" s="33" t="s">
        <v>383</v>
      </c>
      <c r="D425" s="34">
        <v>3</v>
      </c>
      <c r="E425" s="33" t="s">
        <v>139</v>
      </c>
      <c r="F425" s="34" t="s">
        <v>138</v>
      </c>
      <c r="G425" s="35"/>
      <c r="H425" s="60"/>
      <c r="I425" s="4"/>
      <c r="J425" s="4"/>
      <c r="K425" s="4"/>
    </row>
    <row r="426" spans="1:11" ht="18" customHeight="1">
      <c r="B426" s="35"/>
      <c r="C426" s="33" t="s">
        <v>157</v>
      </c>
      <c r="D426" s="34">
        <v>2</v>
      </c>
      <c r="E426" s="33" t="s">
        <v>140</v>
      </c>
      <c r="F426" s="34" t="s">
        <v>138</v>
      </c>
      <c r="G426" s="35"/>
      <c r="H426" s="60"/>
      <c r="I426" s="91"/>
      <c r="J426" s="4"/>
      <c r="K426" s="4"/>
    </row>
    <row r="427" spans="1:11" ht="18" customHeight="1">
      <c r="A427"/>
      <c r="B427" s="63"/>
      <c r="C427" s="63"/>
      <c r="D427" s="92" t="s">
        <v>159</v>
      </c>
      <c r="E427" s="63">
        <v>1</v>
      </c>
      <c r="F427" s="63"/>
      <c r="G427" s="63"/>
      <c r="H427" s="28"/>
      <c r="I427" s="4"/>
      <c r="J427" s="4"/>
      <c r="K427" s="4"/>
    </row>
    <row r="428" spans="1:11" ht="18" customHeight="1">
      <c r="B428" s="63"/>
      <c r="C428" s="2" t="s">
        <v>163</v>
      </c>
      <c r="D428" s="76">
        <v>10</v>
      </c>
      <c r="E428" s="76">
        <v>9</v>
      </c>
      <c r="F428" s="76">
        <v>15</v>
      </c>
      <c r="G428" s="63"/>
      <c r="H428" s="28"/>
      <c r="I428" s="4"/>
      <c r="J428" s="4"/>
      <c r="K428" s="4"/>
    </row>
    <row r="429" spans="1:11" ht="18" customHeight="1">
      <c r="B429" s="63"/>
      <c r="C429" s="63"/>
      <c r="D429" s="76">
        <v>6</v>
      </c>
      <c r="E429" s="76">
        <v>5</v>
      </c>
      <c r="F429" s="76">
        <v>3</v>
      </c>
      <c r="G429" s="63"/>
      <c r="H429" s="28"/>
      <c r="I429" s="4"/>
      <c r="J429" s="4"/>
      <c r="K429" s="4"/>
    </row>
    <row r="430" spans="1:11" ht="18" customHeight="1">
      <c r="A430" s="77"/>
      <c r="B430" s="202"/>
      <c r="C430" s="218"/>
      <c r="D430" s="202"/>
      <c r="E430" s="218"/>
      <c r="F430" s="219"/>
      <c r="G430" s="220" t="s">
        <v>0</v>
      </c>
      <c r="H430" s="143"/>
      <c r="I430" s="4"/>
      <c r="J430" s="4"/>
      <c r="K430" s="4"/>
    </row>
    <row r="431" spans="1:11" ht="18" customHeight="1">
      <c r="A431" s="77"/>
      <c r="B431" s="206"/>
      <c r="C431" s="206"/>
      <c r="D431" s="268" t="s">
        <v>1</v>
      </c>
      <c r="E431" s="268"/>
      <c r="F431" s="269"/>
      <c r="G431" s="220" t="s">
        <v>2</v>
      </c>
      <c r="H431" s="143"/>
      <c r="I431" s="4"/>
      <c r="J431" s="4"/>
      <c r="K431" s="4"/>
    </row>
    <row r="432" spans="1:11" ht="18" customHeight="1">
      <c r="A432" s="77"/>
      <c r="B432" s="206"/>
      <c r="C432" s="144" t="s">
        <v>24</v>
      </c>
      <c r="D432" s="145" t="s">
        <v>3</v>
      </c>
      <c r="E432" s="145" t="s">
        <v>4</v>
      </c>
      <c r="F432" s="145" t="s">
        <v>5</v>
      </c>
      <c r="G432" s="221" t="s">
        <v>6</v>
      </c>
      <c r="H432" s="143"/>
    </row>
    <row r="433" spans="1:10" ht="18" customHeight="1">
      <c r="A433" s="77"/>
      <c r="B433" s="246" t="s">
        <v>7</v>
      </c>
      <c r="C433" s="259" t="s">
        <v>8</v>
      </c>
      <c r="D433" s="161">
        <v>10</v>
      </c>
      <c r="E433" s="161">
        <v>9</v>
      </c>
      <c r="F433" s="161">
        <v>18</v>
      </c>
      <c r="G433" s="222"/>
      <c r="H433" s="143"/>
    </row>
    <row r="434" spans="1:10" ht="18" customHeight="1">
      <c r="A434" s="77"/>
      <c r="B434" s="246"/>
      <c r="C434" s="259"/>
      <c r="D434" s="161">
        <v>11</v>
      </c>
      <c r="E434" s="161">
        <v>8</v>
      </c>
      <c r="F434" s="161">
        <v>16</v>
      </c>
      <c r="G434" s="222"/>
      <c r="H434" s="143"/>
    </row>
    <row r="435" spans="1:10" ht="18" customHeight="1">
      <c r="A435" s="77"/>
      <c r="B435" s="246"/>
      <c r="C435" s="259"/>
      <c r="D435" s="161"/>
      <c r="E435" s="161"/>
      <c r="F435" s="161">
        <v>16</v>
      </c>
      <c r="G435" s="223">
        <f>SUM(D433:F438)</f>
        <v>126</v>
      </c>
      <c r="H435" s="143"/>
    </row>
    <row r="436" spans="1:10" ht="18" customHeight="1">
      <c r="A436" s="77"/>
      <c r="B436" s="246"/>
      <c r="C436" s="259"/>
      <c r="D436" s="161"/>
      <c r="E436" s="161"/>
      <c r="F436" s="161">
        <v>7</v>
      </c>
      <c r="G436" s="224">
        <f>COUNT(D433:F438)</f>
        <v>10</v>
      </c>
      <c r="H436" s="143"/>
    </row>
    <row r="437" spans="1:10" ht="18" customHeight="1">
      <c r="A437" s="77"/>
      <c r="B437" s="246"/>
      <c r="C437" s="259"/>
      <c r="D437" s="161"/>
      <c r="E437" s="161"/>
      <c r="F437" s="161">
        <v>16</v>
      </c>
      <c r="G437" s="223">
        <f>G435^2/G436</f>
        <v>1587.6</v>
      </c>
      <c r="H437" s="143"/>
    </row>
    <row r="438" spans="1:10" ht="18" customHeight="1">
      <c r="A438" s="77"/>
      <c r="B438" s="246"/>
      <c r="C438" s="260"/>
      <c r="D438" s="158"/>
      <c r="E438" s="158"/>
      <c r="F438" s="158">
        <v>15</v>
      </c>
      <c r="G438" s="221"/>
      <c r="H438" s="143"/>
      <c r="J438" s="91"/>
    </row>
    <row r="439" spans="1:10" ht="18" customHeight="1">
      <c r="A439" s="77"/>
      <c r="B439" s="246"/>
      <c r="C439" s="259" t="s">
        <v>9</v>
      </c>
      <c r="D439" s="161">
        <v>6</v>
      </c>
      <c r="E439" s="161">
        <v>4</v>
      </c>
      <c r="F439" s="161">
        <v>3</v>
      </c>
      <c r="G439" s="222"/>
      <c r="H439" s="143"/>
    </row>
    <row r="440" spans="1:10" ht="18" customHeight="1">
      <c r="A440" s="77"/>
      <c r="B440" s="246"/>
      <c r="C440" s="259"/>
      <c r="D440" s="161">
        <v>5</v>
      </c>
      <c r="E440" s="161">
        <v>5</v>
      </c>
      <c r="F440" s="161">
        <v>6</v>
      </c>
      <c r="G440" s="222"/>
      <c r="H440" s="143"/>
    </row>
    <row r="441" spans="1:10" ht="18" customHeight="1">
      <c r="A441" s="77"/>
      <c r="B441" s="246"/>
      <c r="C441" s="259"/>
      <c r="D441" s="161"/>
      <c r="E441" s="161"/>
      <c r="F441" s="161"/>
      <c r="G441" s="223">
        <f>SUM(D439:F444)</f>
        <v>29</v>
      </c>
      <c r="H441" s="143"/>
    </row>
    <row r="442" spans="1:10" ht="18" customHeight="1">
      <c r="A442" s="77"/>
      <c r="B442" s="246"/>
      <c r="C442" s="259"/>
      <c r="D442" s="161"/>
      <c r="E442" s="161"/>
      <c r="F442" s="161"/>
      <c r="G442" s="224">
        <f>COUNT(D439:F444)</f>
        <v>6</v>
      </c>
      <c r="H442" s="143"/>
    </row>
    <row r="443" spans="1:10" ht="18" customHeight="1">
      <c r="A443" s="77"/>
      <c r="B443" s="246"/>
      <c r="C443" s="259"/>
      <c r="D443" s="161"/>
      <c r="E443" s="161"/>
      <c r="F443" s="161"/>
      <c r="G443" s="223">
        <f>G441^2/G442</f>
        <v>140.16666666666666</v>
      </c>
      <c r="H443" s="143"/>
    </row>
    <row r="444" spans="1:10" ht="18" customHeight="1">
      <c r="A444" s="77"/>
      <c r="B444" s="246"/>
      <c r="C444" s="260"/>
      <c r="D444" s="158"/>
      <c r="E444" s="158"/>
      <c r="F444" s="158"/>
      <c r="G444" s="221"/>
      <c r="H444" s="143"/>
    </row>
    <row r="445" spans="1:10" ht="18" customHeight="1">
      <c r="A445" s="77"/>
      <c r="B445" s="202"/>
      <c r="C445" s="182" t="s">
        <v>10</v>
      </c>
      <c r="D445" s="225">
        <f>SUM(D433:D444)</f>
        <v>32</v>
      </c>
      <c r="E445" s="225">
        <f t="shared" ref="E445:F445" si="49">SUM(E433:E444)</f>
        <v>26</v>
      </c>
      <c r="F445" s="225">
        <f t="shared" si="49"/>
        <v>97</v>
      </c>
      <c r="G445" s="226">
        <f>SUM(D445:F445)</f>
        <v>155</v>
      </c>
      <c r="H445" s="213" t="s">
        <v>11</v>
      </c>
      <c r="I445" s="4"/>
      <c r="J445" s="4"/>
    </row>
    <row r="446" spans="1:10" ht="18" customHeight="1">
      <c r="A446" s="77"/>
      <c r="B446" s="202"/>
      <c r="C446" s="200" t="s">
        <v>12</v>
      </c>
      <c r="D446" s="161">
        <f>COUNT(D433:D444)</f>
        <v>4</v>
      </c>
      <c r="E446" s="161">
        <f t="shared" ref="E446:F446" si="50">COUNT(E433:E444)</f>
        <v>4</v>
      </c>
      <c r="F446" s="161">
        <f t="shared" si="50"/>
        <v>8</v>
      </c>
      <c r="G446" s="218">
        <f>SUM(D446:F446)</f>
        <v>16</v>
      </c>
      <c r="H446" s="213" t="s">
        <v>13</v>
      </c>
      <c r="I446" s="4"/>
      <c r="J446" s="4"/>
    </row>
    <row r="447" spans="1:10" ht="18" customHeight="1">
      <c r="A447" s="77"/>
      <c r="B447" s="202"/>
      <c r="C447" s="200" t="s">
        <v>14</v>
      </c>
      <c r="D447" s="227">
        <f>D445^2/D446</f>
        <v>256</v>
      </c>
      <c r="E447" s="227">
        <f t="shared" ref="E447:F447" si="51">E445^2/E446</f>
        <v>169</v>
      </c>
      <c r="F447" s="227">
        <f t="shared" si="51"/>
        <v>1176.125</v>
      </c>
      <c r="G447" s="228">
        <f>G445^2/G446</f>
        <v>1501.5625</v>
      </c>
      <c r="H447" s="229" t="s">
        <v>15</v>
      </c>
      <c r="J447" s="4"/>
    </row>
    <row r="448" spans="1:10" ht="18" customHeight="1">
      <c r="A448" s="77"/>
      <c r="B448" s="202"/>
      <c r="C448" s="202"/>
      <c r="D448" s="230"/>
      <c r="E448" s="230"/>
      <c r="F448" s="230"/>
      <c r="G448" s="228"/>
      <c r="H448" s="229"/>
      <c r="J448" s="4"/>
    </row>
    <row r="449" spans="1:10" ht="18" customHeight="1">
      <c r="A449" s="77"/>
      <c r="B449" s="7"/>
      <c r="C449" s="7"/>
      <c r="D449" s="93"/>
      <c r="E449" s="11" t="s">
        <v>16</v>
      </c>
      <c r="F449" s="40"/>
      <c r="G449" s="94"/>
      <c r="H449" s="95"/>
      <c r="J449" s="4"/>
    </row>
    <row r="450" spans="1:10" ht="18" customHeight="1">
      <c r="A450" s="77"/>
      <c r="B450" s="7"/>
      <c r="C450" s="7"/>
      <c r="D450" s="40"/>
      <c r="E450" s="51" t="s">
        <v>17</v>
      </c>
      <c r="F450" s="40"/>
      <c r="G450" s="94"/>
      <c r="H450" s="95"/>
      <c r="J450" s="4"/>
    </row>
    <row r="451" spans="1:10" ht="18" customHeight="1">
      <c r="A451" s="77"/>
      <c r="B451" s="7"/>
      <c r="C451" s="7"/>
      <c r="D451" s="6"/>
      <c r="E451" s="96" t="s">
        <v>18</v>
      </c>
      <c r="F451" s="97"/>
      <c r="G451" s="94"/>
      <c r="H451" s="95"/>
      <c r="J451" s="4"/>
    </row>
    <row r="452" spans="1:10" ht="18" customHeight="1">
      <c r="A452" s="77"/>
      <c r="B452" s="93"/>
      <c r="C452" s="93"/>
      <c r="D452" s="266" t="s">
        <v>19</v>
      </c>
      <c r="E452" s="266"/>
      <c r="F452" s="267"/>
      <c r="G452" s="27"/>
      <c r="H452" s="40"/>
    </row>
    <row r="453" spans="1:10" ht="18" customHeight="1">
      <c r="A453" s="77"/>
      <c r="B453" s="93"/>
      <c r="C453" s="98" t="s">
        <v>20</v>
      </c>
      <c r="D453" s="99" t="s">
        <v>21</v>
      </c>
      <c r="E453" s="99" t="s">
        <v>22</v>
      </c>
      <c r="F453" s="100" t="s">
        <v>23</v>
      </c>
      <c r="G453" s="27"/>
      <c r="H453" s="40"/>
    </row>
    <row r="454" spans="1:10" ht="18" customHeight="1">
      <c r="A454" s="77"/>
      <c r="B454" s="7"/>
      <c r="C454" s="101"/>
      <c r="D454" s="102">
        <f>SUM(D433:D438)</f>
        <v>21</v>
      </c>
      <c r="E454" s="102">
        <f>SUM(E433:E438)</f>
        <v>17</v>
      </c>
      <c r="F454" s="103">
        <f>SUM(F433:F438)</f>
        <v>88</v>
      </c>
      <c r="G454" s="94"/>
      <c r="H454" s="95"/>
      <c r="J454" s="4"/>
    </row>
    <row r="455" spans="1:10" ht="18" customHeight="1">
      <c r="A455" s="77"/>
      <c r="B455" s="7"/>
      <c r="C455" s="101" t="s">
        <v>74</v>
      </c>
      <c r="D455" s="104">
        <f>COUNT(D433:D438)</f>
        <v>2</v>
      </c>
      <c r="E455" s="104">
        <f>COUNT(E433:E438)</f>
        <v>2</v>
      </c>
      <c r="F455" s="105">
        <f>COUNT(F433:F438)</f>
        <v>6</v>
      </c>
      <c r="G455" s="94"/>
      <c r="H455" s="95"/>
      <c r="J455" s="4"/>
    </row>
    <row r="456" spans="1:10" ht="18" customHeight="1">
      <c r="A456" s="77"/>
      <c r="B456" s="7"/>
      <c r="C456" s="106"/>
      <c r="D456" s="107">
        <f>D454^2/D455</f>
        <v>220.5</v>
      </c>
      <c r="E456" s="107">
        <f t="shared" ref="E456:F456" si="52">E454^2/E455</f>
        <v>144.5</v>
      </c>
      <c r="F456" s="108">
        <f t="shared" si="52"/>
        <v>1290.6666666666667</v>
      </c>
      <c r="G456" s="94"/>
      <c r="H456" s="95"/>
      <c r="J456" s="4"/>
    </row>
    <row r="457" spans="1:10" ht="18" customHeight="1">
      <c r="A457" s="77"/>
      <c r="B457" s="7"/>
      <c r="C457" s="101"/>
      <c r="D457" s="102">
        <f>SUM(D439:D444)</f>
        <v>11</v>
      </c>
      <c r="E457" s="102">
        <f>SUM(E439:E444)</f>
        <v>9</v>
      </c>
      <c r="F457" s="103">
        <f>SUM(F439:F444)</f>
        <v>9</v>
      </c>
      <c r="G457" s="94"/>
      <c r="H457" s="95"/>
      <c r="J457" s="4"/>
    </row>
    <row r="458" spans="1:10" ht="18" customHeight="1">
      <c r="A458" s="77"/>
      <c r="B458" s="7"/>
      <c r="C458" s="101" t="s">
        <v>75</v>
      </c>
      <c r="D458" s="104">
        <f>COUNT(D439:D444)</f>
        <v>2</v>
      </c>
      <c r="E458" s="104">
        <f>COUNT(E439:E444)</f>
        <v>2</v>
      </c>
      <c r="F458" s="105">
        <f>COUNT(F439:F444)</f>
        <v>2</v>
      </c>
      <c r="G458" s="94"/>
      <c r="H458" s="95"/>
      <c r="J458" s="4"/>
    </row>
    <row r="459" spans="1:10" ht="18" customHeight="1">
      <c r="A459" s="77"/>
      <c r="B459" s="7"/>
      <c r="C459" s="106"/>
      <c r="D459" s="107">
        <f t="shared" ref="D459:F459" si="53">D457^2/D458</f>
        <v>60.5</v>
      </c>
      <c r="E459" s="107">
        <f t="shared" si="53"/>
        <v>40.5</v>
      </c>
      <c r="F459" s="108">
        <f t="shared" si="53"/>
        <v>40.5</v>
      </c>
      <c r="G459" s="94"/>
      <c r="H459" s="95"/>
      <c r="J459" s="4"/>
    </row>
    <row r="460" spans="1:10" ht="18" customHeight="1">
      <c r="A460" s="77"/>
      <c r="B460" s="7"/>
      <c r="C460" s="101"/>
      <c r="D460" s="102"/>
      <c r="E460" s="102"/>
      <c r="F460" s="103"/>
      <c r="G460" s="94"/>
      <c r="H460" s="95"/>
      <c r="J460" s="4"/>
    </row>
    <row r="461" spans="1:10" ht="18" customHeight="1">
      <c r="B461" s="40"/>
      <c r="C461" s="40"/>
      <c r="D461" s="267" t="s">
        <v>19</v>
      </c>
      <c r="E461" s="267"/>
      <c r="F461" s="267"/>
      <c r="G461" s="40"/>
      <c r="H461" s="44"/>
    </row>
    <row r="462" spans="1:10" ht="18" customHeight="1">
      <c r="B462" s="40"/>
      <c r="C462" s="98" t="s">
        <v>202</v>
      </c>
      <c r="D462" s="99" t="s">
        <v>21</v>
      </c>
      <c r="E462" s="99" t="s">
        <v>22</v>
      </c>
      <c r="F462" s="99" t="s">
        <v>23</v>
      </c>
      <c r="G462" s="5" t="s">
        <v>203</v>
      </c>
      <c r="H462" s="44"/>
    </row>
    <row r="463" spans="1:10" ht="18" customHeight="1">
      <c r="B463" s="265" t="s">
        <v>204</v>
      </c>
      <c r="C463" s="101" t="s">
        <v>74</v>
      </c>
      <c r="D463" s="109">
        <f>D454/D455</f>
        <v>10.5</v>
      </c>
      <c r="E463" s="109">
        <f>E454/E455</f>
        <v>8.5</v>
      </c>
      <c r="F463" s="109">
        <f>F454/F455</f>
        <v>14.666666666666666</v>
      </c>
      <c r="G463" s="50">
        <f>G435/G436</f>
        <v>12.6</v>
      </c>
      <c r="H463" s="44"/>
    </row>
    <row r="464" spans="1:10" ht="18" customHeight="1">
      <c r="B464" s="265"/>
      <c r="C464" s="106" t="s">
        <v>75</v>
      </c>
      <c r="D464" s="110">
        <f>D457/D458</f>
        <v>5.5</v>
      </c>
      <c r="E464" s="110">
        <f>E457/E458</f>
        <v>4.5</v>
      </c>
      <c r="F464" s="110">
        <f>F457/F458</f>
        <v>4.5</v>
      </c>
      <c r="G464" s="111">
        <f>G441/G442</f>
        <v>4.833333333333333</v>
      </c>
      <c r="H464" s="44"/>
    </row>
    <row r="465" spans="2:8" ht="18" customHeight="1">
      <c r="B465" s="40"/>
      <c r="C465" s="101" t="s">
        <v>205</v>
      </c>
      <c r="D465" s="102">
        <f>D445/D446</f>
        <v>8</v>
      </c>
      <c r="E465" s="102">
        <f t="shared" ref="E465:F465" si="54">E445/E446</f>
        <v>6.5</v>
      </c>
      <c r="F465" s="102">
        <f t="shared" si="54"/>
        <v>12.125</v>
      </c>
      <c r="G465" s="112">
        <f>G445/G446</f>
        <v>9.6875</v>
      </c>
      <c r="H465" s="113" t="s">
        <v>206</v>
      </c>
    </row>
    <row r="466" spans="2:8" ht="18" customHeight="1">
      <c r="B466" s="40"/>
      <c r="C466" s="40"/>
      <c r="D466" s="42"/>
      <c r="E466" s="42"/>
      <c r="F466" s="42"/>
      <c r="G466" s="42"/>
      <c r="H466" s="40"/>
    </row>
    <row r="467" spans="2:8" ht="18" customHeight="1">
      <c r="B467" s="40"/>
      <c r="C467" s="40"/>
      <c r="D467" s="114" t="s">
        <v>19</v>
      </c>
      <c r="E467" s="115"/>
      <c r="F467" s="115"/>
      <c r="G467" s="44"/>
      <c r="H467" s="40"/>
    </row>
    <row r="468" spans="2:8" ht="18" customHeight="1">
      <c r="B468" s="40"/>
      <c r="C468" s="106" t="s">
        <v>207</v>
      </c>
      <c r="D468" s="100" t="s">
        <v>21</v>
      </c>
      <c r="E468" s="99" t="s">
        <v>22</v>
      </c>
      <c r="F468" s="99" t="s">
        <v>23</v>
      </c>
      <c r="G468" s="44"/>
      <c r="H468" s="40"/>
    </row>
    <row r="469" spans="2:8" ht="18" customHeight="1">
      <c r="B469" s="265" t="s">
        <v>76</v>
      </c>
      <c r="C469" s="101" t="s">
        <v>77</v>
      </c>
      <c r="D469" s="116">
        <f>SUMSQ(D433:D438)-D456</f>
        <v>0.5</v>
      </c>
      <c r="E469" s="109">
        <f>SUMSQ(E433:E438)-E456</f>
        <v>0.5</v>
      </c>
      <c r="F469" s="109">
        <f>SUMSQ(F433:F438)-F456</f>
        <v>75.333333333333258</v>
      </c>
      <c r="G469" s="42"/>
      <c r="H469" s="40"/>
    </row>
    <row r="470" spans="2:8" ht="18" customHeight="1">
      <c r="B470" s="265"/>
      <c r="C470" s="106" t="s">
        <v>75</v>
      </c>
      <c r="D470" s="117">
        <f>SUMSQ(D439:D444)-D459</f>
        <v>0.5</v>
      </c>
      <c r="E470" s="110">
        <f>SUMSQ(E439:E444)-E459</f>
        <v>0.5</v>
      </c>
      <c r="F470" s="110">
        <f>SUMSQ(F439:F444)-F459</f>
        <v>4.5</v>
      </c>
      <c r="G470" s="40"/>
      <c r="H470" s="40"/>
    </row>
    <row r="471" spans="2:8" ht="18" customHeight="1">
      <c r="B471" s="40"/>
      <c r="C471" s="118"/>
      <c r="D471" s="114"/>
      <c r="E471" s="115"/>
      <c r="F471" s="115"/>
      <c r="G471" s="40"/>
      <c r="H471" s="40"/>
    </row>
    <row r="472" spans="2:8" ht="18" customHeight="1" thickBot="1">
      <c r="B472" s="40"/>
      <c r="C472" s="6"/>
      <c r="D472" s="11"/>
      <c r="E472" s="11"/>
      <c r="F472" s="11"/>
      <c r="G472" s="40"/>
      <c r="H472" s="40"/>
    </row>
    <row r="473" spans="2:8" ht="18" customHeight="1">
      <c r="B473" s="119" t="s">
        <v>78</v>
      </c>
      <c r="C473" s="120" t="s">
        <v>79</v>
      </c>
      <c r="D473" s="121" t="s">
        <v>80</v>
      </c>
      <c r="E473" s="122" t="s">
        <v>81</v>
      </c>
      <c r="F473" s="40"/>
      <c r="G473" s="40"/>
      <c r="H473" s="40"/>
    </row>
    <row r="474" spans="2:8" ht="18" customHeight="1">
      <c r="B474" s="123" t="s">
        <v>82</v>
      </c>
      <c r="C474" s="50">
        <f>SUM(D456:F456,D459:F459)-G447</f>
        <v>295.60416666666674</v>
      </c>
      <c r="D474" s="8">
        <f>6-1</f>
        <v>5</v>
      </c>
      <c r="E474" s="21"/>
      <c r="F474" s="40"/>
      <c r="G474" s="40"/>
      <c r="H474" s="40"/>
    </row>
    <row r="475" spans="2:8" ht="18" customHeight="1">
      <c r="B475" s="29" t="s">
        <v>83</v>
      </c>
      <c r="C475" s="54">
        <f>SUM(D447:F447)-G447</f>
        <v>99.5625</v>
      </c>
      <c r="D475" s="53">
        <v>2</v>
      </c>
      <c r="E475" s="124">
        <f>C475/D475</f>
        <v>49.78125</v>
      </c>
      <c r="F475" s="40"/>
      <c r="G475" s="40"/>
      <c r="H475" s="40"/>
    </row>
    <row r="476" spans="2:8" ht="18" customHeight="1">
      <c r="B476" s="29" t="s">
        <v>84</v>
      </c>
      <c r="C476" s="54">
        <f>(G437+G443)-G447</f>
        <v>226.20416666666665</v>
      </c>
      <c r="D476" s="53">
        <v>1</v>
      </c>
      <c r="E476" s="124">
        <f t="shared" ref="E476:E477" si="55">C476/D476</f>
        <v>226.20416666666665</v>
      </c>
      <c r="F476" s="40"/>
      <c r="G476" s="40"/>
      <c r="H476" s="40"/>
    </row>
    <row r="477" spans="2:8" ht="18" customHeight="1">
      <c r="B477" s="29" t="s">
        <v>85</v>
      </c>
      <c r="C477" s="54">
        <f>C474-(C475+C476)</f>
        <v>-30.162499999999909</v>
      </c>
      <c r="D477" s="53">
        <v>1</v>
      </c>
      <c r="E477" s="124">
        <f t="shared" si="55"/>
        <v>-30.162499999999909</v>
      </c>
      <c r="F477" s="40"/>
      <c r="G477" s="40"/>
      <c r="H477" s="40"/>
    </row>
    <row r="478" spans="2:8" ht="18" customHeight="1" thickBot="1">
      <c r="B478" s="30" t="s">
        <v>86</v>
      </c>
      <c r="C478" s="125">
        <f>SUMSQ(D433:F444)-SUM(D456:F456,D459:F459)</f>
        <v>81.833333333333258</v>
      </c>
      <c r="D478" s="23">
        <f>G446-6</f>
        <v>10</v>
      </c>
      <c r="E478" s="126">
        <f>C478/D478</f>
        <v>8.1833333333333265</v>
      </c>
      <c r="F478" s="40"/>
      <c r="G478" s="40"/>
      <c r="H478" s="40"/>
    </row>
    <row r="479" spans="2:8" ht="18" customHeight="1">
      <c r="B479" s="40" t="s">
        <v>429</v>
      </c>
      <c r="C479" s="40"/>
      <c r="D479" s="40"/>
      <c r="E479" s="40"/>
      <c r="F479" s="40"/>
      <c r="G479" s="40"/>
      <c r="H479" s="40"/>
    </row>
    <row r="482" spans="1:5" ht="18" customHeight="1">
      <c r="A482" s="36" t="s">
        <v>93</v>
      </c>
      <c r="B482" s="127" t="s">
        <v>94</v>
      </c>
      <c r="C482" s="127" t="s">
        <v>95</v>
      </c>
      <c r="D482" s="127" t="s">
        <v>404</v>
      </c>
    </row>
    <row r="483" spans="1:5" ht="18" customHeight="1">
      <c r="A483" s="128" t="s">
        <v>96</v>
      </c>
      <c r="B483" s="129">
        <v>50</v>
      </c>
      <c r="C483" s="129">
        <v>50</v>
      </c>
      <c r="D483" s="129">
        <f>100-(B483+C483)</f>
        <v>0</v>
      </c>
    </row>
    <row r="484" spans="1:5" ht="18" customHeight="1">
      <c r="A484" s="128" t="s">
        <v>97</v>
      </c>
      <c r="B484" s="129">
        <v>50</v>
      </c>
      <c r="C484" s="129">
        <v>50</v>
      </c>
      <c r="D484" s="129">
        <f t="shared" ref="D484:D489" si="56">100-(B484+C484)</f>
        <v>0</v>
      </c>
    </row>
    <row r="485" spans="1:5" ht="18" customHeight="1">
      <c r="A485" s="128" t="s">
        <v>98</v>
      </c>
      <c r="B485" s="129">
        <v>0</v>
      </c>
      <c r="C485" s="129">
        <v>100</v>
      </c>
      <c r="D485" s="129">
        <f t="shared" si="56"/>
        <v>0</v>
      </c>
    </row>
    <row r="486" spans="1:5" ht="18" customHeight="1">
      <c r="A486" s="128" t="s">
        <v>99</v>
      </c>
      <c r="B486" s="129">
        <v>0</v>
      </c>
      <c r="C486" s="129">
        <v>0</v>
      </c>
      <c r="D486" s="129">
        <f t="shared" si="56"/>
        <v>100</v>
      </c>
    </row>
    <row r="487" spans="1:5" ht="18" customHeight="1">
      <c r="A487" s="128" t="s">
        <v>100</v>
      </c>
      <c r="B487" s="129">
        <v>30</v>
      </c>
      <c r="C487" s="129">
        <v>40</v>
      </c>
      <c r="D487" s="129">
        <f t="shared" si="56"/>
        <v>30</v>
      </c>
    </row>
    <row r="488" spans="1:5" ht="18" customHeight="1">
      <c r="A488" s="128" t="s">
        <v>101</v>
      </c>
      <c r="B488" s="129">
        <v>0</v>
      </c>
      <c r="C488" s="129">
        <v>50</v>
      </c>
      <c r="D488" s="129">
        <f t="shared" si="56"/>
        <v>50</v>
      </c>
    </row>
    <row r="489" spans="1:5" ht="18" customHeight="1">
      <c r="A489" s="128" t="s">
        <v>102</v>
      </c>
      <c r="B489" s="129">
        <v>10</v>
      </c>
      <c r="C489" s="129">
        <v>10</v>
      </c>
      <c r="D489" s="129">
        <f t="shared" si="56"/>
        <v>80</v>
      </c>
    </row>
    <row r="490" spans="1:5" ht="18" customHeight="1">
      <c r="A490" s="128"/>
      <c r="B490" s="129"/>
      <c r="C490" s="129"/>
      <c r="D490" s="129"/>
    </row>
    <row r="491" spans="1:5" ht="18" customHeight="1">
      <c r="A491" s="128"/>
      <c r="B491" s="130"/>
      <c r="C491" s="130"/>
      <c r="D491" s="130"/>
    </row>
    <row r="492" spans="1:5" ht="18" customHeight="1">
      <c r="A492" s="36" t="s">
        <v>103</v>
      </c>
      <c r="B492" t="s">
        <v>104</v>
      </c>
    </row>
    <row r="493" spans="1:5" ht="18" customHeight="1">
      <c r="A493" s="128"/>
      <c r="B493" s="127" t="s">
        <v>105</v>
      </c>
      <c r="C493" s="127" t="s">
        <v>106</v>
      </c>
      <c r="D493" s="127" t="s">
        <v>107</v>
      </c>
      <c r="E493" s="127" t="s">
        <v>108</v>
      </c>
    </row>
    <row r="494" spans="1:5" ht="18" customHeight="1">
      <c r="A494" s="128"/>
      <c r="B494" s="140">
        <v>1</v>
      </c>
      <c r="C494" s="131">
        <v>10</v>
      </c>
      <c r="D494" s="131">
        <v>5.5</v>
      </c>
      <c r="E494" s="131">
        <v>2.5</v>
      </c>
    </row>
    <row r="495" spans="1:5" ht="18" customHeight="1">
      <c r="A495" s="128"/>
      <c r="B495" s="140">
        <v>2</v>
      </c>
      <c r="C495" s="131">
        <v>10</v>
      </c>
      <c r="D495" s="131">
        <v>8</v>
      </c>
      <c r="E495" s="131">
        <v>7</v>
      </c>
    </row>
    <row r="496" spans="1:5" ht="18" customHeight="1">
      <c r="B496" s="140">
        <v>3</v>
      </c>
      <c r="C496" s="131">
        <v>2</v>
      </c>
      <c r="D496" s="131">
        <v>7</v>
      </c>
      <c r="E496" s="131">
        <v>8</v>
      </c>
    </row>
    <row r="511" spans="2:5" ht="18" customHeight="1">
      <c r="B511" s="132" t="s">
        <v>109</v>
      </c>
    </row>
    <row r="512" spans="2:5" ht="18" customHeight="1">
      <c r="B512" s="127" t="s">
        <v>110</v>
      </c>
      <c r="C512" s="127" t="s">
        <v>111</v>
      </c>
      <c r="D512" s="127" t="s">
        <v>112</v>
      </c>
      <c r="E512" s="127" t="s">
        <v>113</v>
      </c>
    </row>
    <row r="513" spans="2:5" ht="18" customHeight="1">
      <c r="B513" s="140">
        <v>1</v>
      </c>
      <c r="C513" s="131">
        <v>10</v>
      </c>
      <c r="D513" s="131">
        <f>C495</f>
        <v>10</v>
      </c>
      <c r="E513" s="131">
        <f>C496</f>
        <v>2</v>
      </c>
    </row>
    <row r="514" spans="2:5" ht="18" customHeight="1">
      <c r="B514" s="140">
        <v>2</v>
      </c>
      <c r="C514" s="131">
        <f>D494</f>
        <v>5.5</v>
      </c>
      <c r="D514" s="131">
        <f>D495</f>
        <v>8</v>
      </c>
      <c r="E514" s="131">
        <f>E495</f>
        <v>7</v>
      </c>
    </row>
    <row r="515" spans="2:5" ht="18" customHeight="1">
      <c r="B515" s="140">
        <v>3</v>
      </c>
      <c r="C515" s="131">
        <f>E494</f>
        <v>2.5</v>
      </c>
      <c r="D515" s="131">
        <v>7</v>
      </c>
      <c r="E515" s="131">
        <v>8</v>
      </c>
    </row>
  </sheetData>
  <mergeCells count="67">
    <mergeCell ref="H369:I371"/>
    <mergeCell ref="B406:F406"/>
    <mergeCell ref="C418:F418"/>
    <mergeCell ref="C423:F423"/>
    <mergeCell ref="B469:B470"/>
    <mergeCell ref="B433:B444"/>
    <mergeCell ref="C433:C438"/>
    <mergeCell ref="C439:C444"/>
    <mergeCell ref="D452:F452"/>
    <mergeCell ref="D461:F461"/>
    <mergeCell ref="B463:B464"/>
    <mergeCell ref="D431:F431"/>
    <mergeCell ref="D360:F360"/>
    <mergeCell ref="B362:B364"/>
    <mergeCell ref="D367:F367"/>
    <mergeCell ref="B369:B371"/>
    <mergeCell ref="G282:G283"/>
    <mergeCell ref="G369:G371"/>
    <mergeCell ref="C337:C341"/>
    <mergeCell ref="C342:C346"/>
    <mergeCell ref="C347:C351"/>
    <mergeCell ref="D353:F353"/>
    <mergeCell ref="B355:B357"/>
    <mergeCell ref="H282:I283"/>
    <mergeCell ref="B318:G318"/>
    <mergeCell ref="B337:B351"/>
    <mergeCell ref="D268:F268"/>
    <mergeCell ref="B270:B271"/>
    <mergeCell ref="D274:F274"/>
    <mergeCell ref="B276:B277"/>
    <mergeCell ref="D280:F280"/>
    <mergeCell ref="B282:B283"/>
    <mergeCell ref="D335:F335"/>
    <mergeCell ref="F185:F186"/>
    <mergeCell ref="G185:H186"/>
    <mergeCell ref="B221:H221"/>
    <mergeCell ref="D253:F253"/>
    <mergeCell ref="B255:B266"/>
    <mergeCell ref="C255:C260"/>
    <mergeCell ref="C261:C266"/>
    <mergeCell ref="B185:B186"/>
    <mergeCell ref="D171:E171"/>
    <mergeCell ref="B173:B174"/>
    <mergeCell ref="D177:E177"/>
    <mergeCell ref="B179:B180"/>
    <mergeCell ref="D183:E183"/>
    <mergeCell ref="G88:G89"/>
    <mergeCell ref="H88:I89"/>
    <mergeCell ref="B124:H124"/>
    <mergeCell ref="D156:E156"/>
    <mergeCell ref="B158:B169"/>
    <mergeCell ref="C158:C163"/>
    <mergeCell ref="C164:C169"/>
    <mergeCell ref="B88:B89"/>
    <mergeCell ref="D74:F74"/>
    <mergeCell ref="B76:B77"/>
    <mergeCell ref="D80:F80"/>
    <mergeCell ref="B82:B83"/>
    <mergeCell ref="D86:F86"/>
    <mergeCell ref="D16:E16"/>
    <mergeCell ref="B18:B19"/>
    <mergeCell ref="D22:E22"/>
    <mergeCell ref="B24:B25"/>
    <mergeCell ref="B69:B72"/>
    <mergeCell ref="D67:F67"/>
    <mergeCell ref="C69:C70"/>
    <mergeCell ref="C71:C72"/>
  </mergeCells>
  <phoneticPr fontId="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Chapter 12</vt:lpstr>
    </vt:vector>
  </TitlesOfParts>
  <Company>University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Loftus</dc:creator>
  <cp:lastModifiedBy>Geoffrey Loftus</cp:lastModifiedBy>
  <dcterms:created xsi:type="dcterms:W3CDTF">2010-11-24T16:37:07Z</dcterms:created>
  <dcterms:modified xsi:type="dcterms:W3CDTF">2017-04-27T21:21:19Z</dcterms:modified>
</cp:coreProperties>
</file>