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35440" windowHeight="20940" tabRatio="702"/>
  </bookViews>
  <sheets>
    <sheet name="BSD-Incentive" sheetId="3" r:id="rId1"/>
    <sheet name="BSD-Incentive (2)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6" i="3"/>
  <c r="C19" i="3"/>
  <c r="E1" i="3"/>
  <c r="E6" i="3"/>
  <c r="E7" i="3"/>
  <c r="E8" i="3"/>
  <c r="E9" i="3"/>
  <c r="E10" i="3"/>
  <c r="E11" i="3"/>
  <c r="E12" i="3"/>
  <c r="E13" i="3"/>
  <c r="E16" i="3"/>
  <c r="E19" i="3"/>
  <c r="C21" i="3"/>
  <c r="E21" i="3"/>
  <c r="E14" i="3"/>
  <c r="C14" i="3"/>
  <c r="D15" i="3"/>
  <c r="C17" i="3"/>
  <c r="C18" i="3"/>
  <c r="C20" i="3"/>
  <c r="E17" i="3"/>
  <c r="E18" i="3"/>
  <c r="E20" i="3"/>
  <c r="D25" i="3"/>
  <c r="D27" i="3"/>
  <c r="I6" i="3"/>
  <c r="D26" i="3"/>
  <c r="I7" i="3"/>
  <c r="I8" i="3"/>
  <c r="E22" i="3"/>
  <c r="L30" i="3"/>
  <c r="L31" i="3"/>
  <c r="L32" i="3"/>
  <c r="L33" i="3"/>
  <c r="L3" i="3"/>
  <c r="C22" i="3"/>
  <c r="K30" i="3"/>
  <c r="K31" i="3"/>
  <c r="K32" i="3"/>
  <c r="K33" i="3"/>
  <c r="L2" i="3"/>
  <c r="I31" i="3"/>
  <c r="I32" i="3"/>
  <c r="I33" i="3"/>
  <c r="I35" i="3"/>
  <c r="I34" i="3"/>
  <c r="H31" i="3"/>
  <c r="E23" i="3"/>
  <c r="E24" i="3"/>
  <c r="C23" i="3"/>
  <c r="H32" i="3"/>
  <c r="H33" i="3"/>
  <c r="K2" i="3"/>
  <c r="K3" i="3"/>
  <c r="I3" i="3"/>
  <c r="I2" i="3"/>
  <c r="J3" i="3"/>
  <c r="J2" i="3"/>
  <c r="L6" i="3"/>
  <c r="L7" i="3"/>
  <c r="L8" i="3"/>
  <c r="L10" i="3"/>
  <c r="L9" i="3"/>
  <c r="L35" i="3"/>
  <c r="L34" i="3"/>
  <c r="K35" i="3"/>
  <c r="K34" i="3"/>
  <c r="H35" i="3"/>
  <c r="H34" i="3"/>
  <c r="C24" i="3"/>
  <c r="C14" i="4"/>
  <c r="C16" i="4"/>
  <c r="C17" i="4"/>
  <c r="C18" i="4"/>
  <c r="C19" i="4"/>
  <c r="C20" i="4"/>
  <c r="E1" i="4"/>
  <c r="E14" i="4"/>
  <c r="E17" i="4"/>
  <c r="E16" i="4"/>
  <c r="E18" i="4"/>
  <c r="E19" i="4"/>
  <c r="E20" i="4"/>
  <c r="E22" i="4"/>
  <c r="L30" i="4"/>
  <c r="L31" i="4"/>
  <c r="L32" i="4"/>
  <c r="L33" i="4"/>
  <c r="L35" i="4"/>
  <c r="C22" i="4"/>
  <c r="K30" i="4"/>
  <c r="K31" i="4"/>
  <c r="K32" i="4"/>
  <c r="K33" i="4"/>
  <c r="K35" i="4"/>
  <c r="C21" i="4"/>
  <c r="E21" i="4"/>
  <c r="D25" i="4"/>
  <c r="I31" i="4"/>
  <c r="D26" i="4"/>
  <c r="I32" i="4"/>
  <c r="I33" i="4"/>
  <c r="I35" i="4"/>
  <c r="H31" i="4"/>
  <c r="H32" i="4"/>
  <c r="H33" i="4"/>
  <c r="H35" i="4"/>
  <c r="L34" i="4"/>
  <c r="K34" i="4"/>
  <c r="I34" i="4"/>
  <c r="H34" i="4"/>
  <c r="D27" i="4"/>
  <c r="E23" i="4"/>
  <c r="E24" i="4"/>
  <c r="C23" i="4"/>
  <c r="C24" i="4"/>
  <c r="D15" i="4"/>
  <c r="L6" i="4"/>
  <c r="L7" i="4"/>
  <c r="L8" i="4"/>
  <c r="L10" i="4"/>
  <c r="L9" i="4"/>
  <c r="I6" i="4"/>
  <c r="I7" i="4"/>
  <c r="I8" i="4"/>
  <c r="L3" i="4"/>
  <c r="K3" i="4"/>
  <c r="J3" i="4"/>
  <c r="I3" i="4"/>
  <c r="L2" i="4"/>
  <c r="K2" i="4"/>
  <c r="J2" i="4"/>
  <c r="I2" i="4"/>
</calcChain>
</file>

<file path=xl/sharedStrings.xml><?xml version="1.0" encoding="utf-8"?>
<sst xmlns="http://schemas.openxmlformats.org/spreadsheetml/2006/main" count="138" uniqueCount="61">
  <si>
    <r>
      <t>x</t>
    </r>
    <r>
      <rPr>
        <vertAlign val="subscript"/>
        <sz val="18"/>
        <color indexed="9"/>
        <rFont val="Times"/>
      </rPr>
      <t>62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</si>
  <si>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72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</si>
  <si>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82</t>
    </r>
    <r>
      <rPr>
        <sz val="18"/>
        <color indexed="9"/>
        <rFont val="Times"/>
      </rPr>
      <t xml:space="preserve"> =</t>
    </r>
    <phoneticPr fontId="2" type="noConversion"/>
  </si>
  <si>
    <t>CIs: HOV</t>
    <phoneticPr fontId="2" type="noConversion"/>
  </si>
  <si>
    <r>
      <t>df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</si>
  <si>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</si>
  <si>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</si>
  <si>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</si>
  <si>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</si>
  <si>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Amount of incentive</t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</si>
  <si>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</si>
  <si>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</si>
  <si>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</si>
  <si>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</si>
  <si>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</si>
  <si>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</si>
  <si>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</si>
  <si>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</si>
  <si>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$10/word</t>
    <phoneticPr fontId="2" type="noConversion"/>
  </si>
  <si>
    <t xml:space="preserve">CI = ± </t>
    <phoneticPr fontId="2" type="noConversion"/>
  </si>
  <si>
    <t xml:space="preserve">df =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</si>
  <si>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</si>
  <si>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=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</si>
  <si>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</si>
  <si>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</si>
  <si>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</si>
  <si>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</si>
  <si>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CI (non HOV)</t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</si>
  <si>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</si>
  <si>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</si>
  <si>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</si>
  <si>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</si>
  <si>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Decision:</t>
    <phoneticPr fontId="2" type="noConversion"/>
  </si>
  <si>
    <t>CI (HOV)</t>
    <phoneticPr fontId="2" type="noConversion"/>
  </si>
  <si>
    <t>Incentive</t>
    <phoneticPr fontId="2" type="noConversion"/>
  </si>
  <si>
    <t xml:space="preserve">Obt t = 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</si>
  <si>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</si>
  <si>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</si>
  <si>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</si>
  <si>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</si>
  <si>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</si>
  <si>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</si>
  <si>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CI's around 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</si>
  <si>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For Graphs:</t>
    <phoneticPr fontId="2" type="noConversion"/>
  </si>
  <si>
    <t>$1/word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</si>
  <si>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</si>
  <si>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</si>
  <si>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 xml:space="preserve">CI % = </t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</si>
  <si>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</si>
  <si>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</si>
  <si>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</si>
  <si>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</si>
  <si>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</si>
  <si>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</si>
  <si>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61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</si>
  <si>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71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</si>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</sst>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13" x14ac:knownFonts="1">
    <font>
      <sz val="18"/>
      <name val="Times"/>
    </font>
    <font>
      <sz val="10"/>
      <name val="Verdana"/>
    </font>
    <font>
      <sz val="8"/>
      <name val="Verdana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9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sz val="18"/>
      <color indexed="8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8"/>
      </top>
      <bottom/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0" fillId="0" borderId="0" applyNumberFormat="0" applyFill="0" applyBorder="0" applyAlignment="0" applyProtection="0">
      <alignment horizontal="center" vertical="center"/>
    </xf>
    <xf numFmtId="4" fontId="11" fillId="0" borderId="0" applyNumberFormat="0" applyFill="0" applyBorder="0" applyAlignment="0" applyProtection="0">
      <alignment horizontal="center" vertical="center"/>
    </xf>
  </cellStyleXfs>
  <cellXfs count="72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quotePrefix="1" applyAlignment="1">
      <alignment horizontal="left" vertical="center"/>
    </xf>
    <xf numFmtId="4" fontId="0" fillId="0" borderId="0" xfId="0" applyAlignment="1">
      <alignment horizontal="center" vertical="center"/>
    </xf>
    <xf numFmtId="4" fontId="0" fillId="0" borderId="0" xfId="0" applyBorder="1" applyAlignment="1">
      <alignment horizontal="right" vertical="center"/>
    </xf>
    <xf numFmtId="4" fontId="0" fillId="2" borderId="0" xfId="0" applyFill="1" applyAlignment="1">
      <alignment horizontal="right" vertical="center"/>
    </xf>
    <xf numFmtId="4" fontId="0" fillId="2" borderId="0" xfId="0" applyFill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" fontId="0" fillId="0" borderId="0" xfId="0" applyAlignment="1">
      <alignment horizontal="left" vertical="center"/>
    </xf>
    <xf numFmtId="4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3" borderId="0" xfId="0" applyFont="1" applyFill="1" applyAlignment="1">
      <alignment horizontal="center" vertical="center"/>
    </xf>
    <xf numFmtId="4" fontId="4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4" fontId="4" fillId="3" borderId="0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3" fillId="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4" borderId="0" xfId="0" applyFont="1" applyFill="1" applyAlignment="1">
      <alignment horizontal="center" vertical="center"/>
    </xf>
    <xf numFmtId="4" fontId="4" fillId="4" borderId="0" xfId="0" applyFont="1" applyFill="1" applyAlignment="1">
      <alignment horizontal="left" vertical="center"/>
    </xf>
    <xf numFmtId="4" fontId="4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4" fontId="4" fillId="5" borderId="0" xfId="0" applyFont="1" applyFill="1" applyAlignment="1">
      <alignment horizontal="right" vertical="center"/>
    </xf>
    <xf numFmtId="4" fontId="0" fillId="0" borderId="0" xfId="0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4" fontId="4" fillId="5" borderId="0" xfId="0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Alignment="1">
      <alignment horizontal="center" vertical="center"/>
    </xf>
    <xf numFmtId="165" fontId="4" fillId="5" borderId="0" xfId="0" applyNumberFormat="1" applyFont="1" applyFill="1" applyBorder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4" fontId="4" fillId="3" borderId="0" xfId="0" applyFont="1" applyFill="1" applyAlignment="1">
      <alignment horizontal="left" vertical="center"/>
    </xf>
    <xf numFmtId="165" fontId="4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5" fillId="6" borderId="0" xfId="0" applyFont="1" applyFill="1" applyBorder="1" applyAlignment="1">
      <alignment horizontal="right"/>
    </xf>
    <xf numFmtId="2" fontId="4" fillId="6" borderId="0" xfId="0" applyNumberFormat="1" applyFont="1" applyFill="1" applyBorder="1" applyAlignment="1">
      <alignment horizontal="left"/>
    </xf>
    <xf numFmtId="4" fontId="4" fillId="6" borderId="0" xfId="0" applyFont="1" applyFill="1" applyBorder="1" applyAlignment="1">
      <alignment horizontal="right" vertical="center"/>
    </xf>
    <xf numFmtId="9" fontId="4" fillId="6" borderId="0" xfId="1" applyFont="1" applyFill="1" applyBorder="1" applyAlignment="1">
      <alignment horizontal="left" vertical="center"/>
    </xf>
    <xf numFmtId="4" fontId="4" fillId="5" borderId="2" xfId="0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center" vertical="center"/>
    </xf>
    <xf numFmtId="4" fontId="4" fillId="6" borderId="1" xfId="0" applyFont="1" applyFill="1" applyBorder="1" applyAlignment="1">
      <alignment horizontal="center" vertical="center"/>
    </xf>
    <xf numFmtId="4" fontId="4" fillId="6" borderId="0" xfId="0" applyFont="1" applyFill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3" fillId="3" borderId="0" xfId="0" applyFont="1" applyFill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4" fontId="7" fillId="6" borderId="1" xfId="0" applyFont="1" applyFill="1" applyBorder="1" applyAlignment="1">
      <alignment horizontal="center" vertical="center"/>
    </xf>
    <xf numFmtId="4" fontId="4" fillId="6" borderId="0" xfId="0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65271019518488"/>
          <c:y val="0.02045275590551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13.0</c:v>
                </c:pt>
                <c:pt idx="1">
                  <c:v>14.0</c:v>
                </c:pt>
              </c:numCache>
            </c:numRef>
          </c:yVal>
          <c:smooth val="0"/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'BSD-Incentive'!$K$2:$K$3</c:f>
                <c:numCache>
                  <c:formatCode>General</c:formatCode>
                  <c:ptCount val="2"/>
                  <c:pt idx="0">
                    <c:v>1.18821887666632</c:v>
                  </c:pt>
                  <c:pt idx="1">
                    <c:v>1.18821887666632</c:v>
                  </c:pt>
                </c:numCache>
              </c:numRef>
            </c:plus>
            <c:minus>
              <c:numRef>
                <c:f>'BSD-Incentive'!$K$2:$K$3</c:f>
                <c:numCache>
                  <c:formatCode>General</c:formatCode>
                  <c:ptCount val="2"/>
                  <c:pt idx="0">
                    <c:v>1.18821887666632</c:v>
                  </c:pt>
                  <c:pt idx="1">
                    <c:v>1.18821887666632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13.875</c:v>
                </c:pt>
                <c:pt idx="1">
                  <c:v>13.75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615912"/>
        <c:axId val="1831731672"/>
      </c:scatterChart>
      <c:valAx>
        <c:axId val="1384615912"/>
        <c:scaling>
          <c:orientation val="minMax"/>
          <c:max val="1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1831731672"/>
        <c:crosses val="autoZero"/>
        <c:crossBetween val="midCat"/>
        <c:majorUnit val="5.0"/>
        <c:minorUnit val="0.03"/>
      </c:valAx>
      <c:valAx>
        <c:axId val="1831731672"/>
        <c:scaling>
          <c:orientation val="minMax"/>
          <c:max val="24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384615912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266192595490781"/>
          <c:y val="0.01305147201427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13.0</c:v>
                </c:pt>
                <c:pt idx="1">
                  <c:v>14.0</c:v>
                </c:pt>
              </c:numCache>
            </c:numRef>
          </c:yVal>
          <c:smooth val="0"/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'BSD-Incentive'!$L$2:$L$3</c:f>
                <c:numCache>
                  <c:formatCode>General</c:formatCode>
                  <c:ptCount val="2"/>
                  <c:pt idx="0">
                    <c:v>1.21869944427677</c:v>
                  </c:pt>
                  <c:pt idx="1">
                    <c:v>1.395357308943307</c:v>
                  </c:pt>
                </c:numCache>
              </c:numRef>
            </c:plus>
            <c:minus>
              <c:numRef>
                <c:f>'BSD-Incentive'!$L$2:$L$3</c:f>
                <c:numCache>
                  <c:formatCode>General</c:formatCode>
                  <c:ptCount val="2"/>
                  <c:pt idx="0">
                    <c:v>1.21869944427677</c:v>
                  </c:pt>
                  <c:pt idx="1">
                    <c:v>1.395357308943307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13.875</c:v>
                </c:pt>
                <c:pt idx="1">
                  <c:v>13.75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606680"/>
        <c:axId val="2032083832"/>
      </c:scatterChart>
      <c:valAx>
        <c:axId val="1384606680"/>
        <c:scaling>
          <c:orientation val="minMax"/>
          <c:max val="1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2032083832"/>
        <c:crosses val="autoZero"/>
        <c:crossBetween val="midCat"/>
        <c:majorUnit val="5.0"/>
        <c:minorUnit val="0.03"/>
      </c:valAx>
      <c:valAx>
        <c:axId val="2032083832"/>
        <c:scaling>
          <c:orientation val="minMax"/>
          <c:max val="24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384606680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65271019518488"/>
          <c:y val="0.02045275590551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 (2)'!$H$2:$H$3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 (2)'!$I$2:$I$3</c:f>
              <c:numCache>
                <c:formatCode>#,##0.00</c:formatCode>
                <c:ptCount val="2"/>
                <c:pt idx="0">
                  <c:v>10.0</c:v>
                </c:pt>
                <c:pt idx="1">
                  <c:v>13.0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'BSD-Incentive'!$K$2:$K$3</c:f>
                <c:numCache>
                  <c:formatCode>General</c:formatCode>
                  <c:ptCount val="2"/>
                  <c:pt idx="0">
                    <c:v>1.18821887666632</c:v>
                  </c:pt>
                  <c:pt idx="1">
                    <c:v>1.18821887666632</c:v>
                  </c:pt>
                </c:numCache>
              </c:numRef>
            </c:plus>
            <c:minus>
              <c:numRef>
                <c:f>'BSD-Incentive'!$K$2:$K$3</c:f>
                <c:numCache>
                  <c:formatCode>General</c:formatCode>
                  <c:ptCount val="2"/>
                  <c:pt idx="0">
                    <c:v>1.18821887666632</c:v>
                  </c:pt>
                  <c:pt idx="1">
                    <c:v>1.18821887666632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 (2)'!$H$2:$H$3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 (2)'!$J$2:$J$3</c:f>
              <c:numCache>
                <c:formatCode>#,##0.00</c:formatCode>
                <c:ptCount val="2"/>
                <c:pt idx="0">
                  <c:v>10.25</c:v>
                </c:pt>
                <c:pt idx="1">
                  <c:v>13.125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03864"/>
        <c:axId val="1816729048"/>
      </c:scatterChart>
      <c:valAx>
        <c:axId val="1816803864"/>
        <c:scaling>
          <c:orientation val="minMax"/>
          <c:max val="1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1816729048"/>
        <c:crosses val="autoZero"/>
        <c:crossBetween val="midCat"/>
        <c:majorUnit val="5.0"/>
        <c:minorUnit val="0.03"/>
      </c:valAx>
      <c:valAx>
        <c:axId val="1816729048"/>
        <c:scaling>
          <c:orientation val="minMax"/>
          <c:max val="24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816803864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266192595490781"/>
          <c:y val="0.01305147201427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 (2)'!$H$2:$H$3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 (2)'!$I$2:$I$3</c:f>
              <c:numCache>
                <c:formatCode>#,##0.00</c:formatCode>
                <c:ptCount val="2"/>
                <c:pt idx="0">
                  <c:v>10.0</c:v>
                </c:pt>
                <c:pt idx="1">
                  <c:v>13.0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'BSD-Incentive'!$L$2:$L$3</c:f>
                <c:numCache>
                  <c:formatCode>General</c:formatCode>
                  <c:ptCount val="2"/>
                  <c:pt idx="0">
                    <c:v>1.21869944427677</c:v>
                  </c:pt>
                  <c:pt idx="1">
                    <c:v>1.395357308943307</c:v>
                  </c:pt>
                </c:numCache>
              </c:numRef>
            </c:plus>
            <c:minus>
              <c:numRef>
                <c:f>'BSD-Incentive'!$L$2:$L$3</c:f>
                <c:numCache>
                  <c:formatCode>General</c:formatCode>
                  <c:ptCount val="2"/>
                  <c:pt idx="0">
                    <c:v>1.21869944427677</c:v>
                  </c:pt>
                  <c:pt idx="1">
                    <c:v>1.395357308943307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 (2)'!$H$2:$H$3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 (2)'!$J$2:$J$3</c:f>
              <c:numCache>
                <c:formatCode>#,##0.00</c:formatCode>
                <c:ptCount val="2"/>
                <c:pt idx="0">
                  <c:v>10.25</c:v>
                </c:pt>
                <c:pt idx="1">
                  <c:v>13.125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479560"/>
        <c:axId val="1828059640"/>
      </c:scatterChart>
      <c:valAx>
        <c:axId val="1816479560"/>
        <c:scaling>
          <c:orientation val="minMax"/>
          <c:max val="1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1828059640"/>
        <c:crosses val="autoZero"/>
        <c:crossBetween val="midCat"/>
        <c:majorUnit val="5.0"/>
        <c:minorUnit val="0.03"/>
      </c:valAx>
      <c:valAx>
        <c:axId val="1828059640"/>
        <c:scaling>
          <c:orientation val="minMax"/>
          <c:max val="24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1816479560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57801" y="4072466"/>
    <xdr:ext cx="4076699" cy="513080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512301" y="4068233"/>
    <xdr:ext cx="4089400" cy="5156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57801" y="4072466"/>
    <xdr:ext cx="4076699" cy="51308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512301" y="4068233"/>
    <xdr:ext cx="4089400" cy="5156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abSelected="1" zoomScale="95" workbookViewId="0">
      <selection activeCell="O10" sqref="O10"/>
    </sheetView>
  </sheetViews>
  <sheetFormatPr baseColWidth="10" defaultColWidth="9.3984375" defaultRowHeight="27" customHeight="1" x14ac:dyDescent="0"/>
  <cols>
    <col min="1" max="1" width="2.09765625" style="3" customWidth="1"/>
    <col min="2" max="5" width="9.09765625" style="3" customWidth="1"/>
    <col min="6" max="6" width="2.796875" style="3" customWidth="1"/>
    <col min="7" max="11" width="10.59765625" style="3" customWidth="1"/>
    <col min="12" max="12" width="12.09765625" style="3" customWidth="1"/>
    <col min="13" max="13" width="10.59765625" style="3" customWidth="1"/>
    <col min="14" max="14" width="11.19921875" style="3" customWidth="1"/>
    <col min="15" max="16" width="9" style="3" customWidth="1"/>
    <col min="17" max="17" width="3.59765625" style="3" customWidth="1"/>
    <col min="18" max="20" width="10.69921875" style="3" customWidth="1"/>
    <col min="21" max="21" width="8.3984375" style="3" customWidth="1"/>
    <col min="22" max="16384" width="9.3984375" style="3"/>
  </cols>
  <sheetData>
    <row r="1" spans="2:19" ht="27" customHeight="1">
      <c r="B1" s="29" t="s">
        <v>14</v>
      </c>
      <c r="C1" s="30">
        <v>2</v>
      </c>
      <c r="D1" s="29" t="s">
        <v>14</v>
      </c>
      <c r="E1" s="24">
        <f>C1</f>
        <v>2</v>
      </c>
      <c r="G1" s="5" t="s">
        <v>43</v>
      </c>
      <c r="H1" s="57" t="s">
        <v>34</v>
      </c>
      <c r="I1" s="59" t="s">
        <v>21</v>
      </c>
      <c r="J1" s="60" t="s">
        <v>38</v>
      </c>
      <c r="K1" s="56" t="s">
        <v>33</v>
      </c>
      <c r="L1" s="21" t="s">
        <v>27</v>
      </c>
    </row>
    <row r="2" spans="2:19" ht="27" customHeight="1">
      <c r="B2" s="29" t="s">
        <v>15</v>
      </c>
      <c r="C2" s="31">
        <v>13</v>
      </c>
      <c r="D2" s="29" t="s">
        <v>8</v>
      </c>
      <c r="E2" s="31">
        <v>14</v>
      </c>
      <c r="G2" s="6"/>
      <c r="H2" s="58">
        <v>1</v>
      </c>
      <c r="I2" s="23">
        <f>C2</f>
        <v>13</v>
      </c>
      <c r="J2" s="25">
        <f ca="1">C14</f>
        <v>13.875</v>
      </c>
      <c r="K2" s="21">
        <f ca="1">H33</f>
        <v>1.1882188766663204</v>
      </c>
      <c r="L2" s="21">
        <f ca="1">K33</f>
        <v>1.2186994442767702</v>
      </c>
    </row>
    <row r="3" spans="2:19" ht="27" customHeight="1">
      <c r="B3" s="50" t="s">
        <v>17</v>
      </c>
      <c r="C3" s="51">
        <v>0.2</v>
      </c>
      <c r="D3" s="52" t="s">
        <v>47</v>
      </c>
      <c r="E3" s="53">
        <v>0.95</v>
      </c>
      <c r="G3" s="6"/>
      <c r="H3" s="58">
        <v>10</v>
      </c>
      <c r="I3" s="23">
        <f>E2</f>
        <v>14</v>
      </c>
      <c r="J3" s="25">
        <f ca="1">E14</f>
        <v>13.75</v>
      </c>
      <c r="K3" s="21">
        <f ca="1">I33</f>
        <v>1.1882188766663204</v>
      </c>
      <c r="L3" s="21">
        <f ca="1">L33</f>
        <v>1.3953573089433067</v>
      </c>
    </row>
    <row r="4" spans="2:19" ht="27" customHeight="1">
      <c r="B4" s="70" t="s">
        <v>9</v>
      </c>
      <c r="C4" s="70"/>
      <c r="D4" s="70"/>
      <c r="E4" s="70"/>
      <c r="R4" s="11"/>
      <c r="S4" s="12"/>
    </row>
    <row r="5" spans="2:19" ht="27" customHeight="1">
      <c r="B5" s="69" t="s">
        <v>44</v>
      </c>
      <c r="C5" s="69"/>
      <c r="D5" s="69" t="s">
        <v>18</v>
      </c>
      <c r="E5" s="69"/>
      <c r="G5" s="46" t="s">
        <v>16</v>
      </c>
      <c r="H5" s="19"/>
      <c r="I5" s="43"/>
      <c r="J5" s="28"/>
      <c r="K5" s="68" t="s">
        <v>42</v>
      </c>
      <c r="L5" s="68"/>
      <c r="N5" s="28"/>
      <c r="Q5" s="28"/>
    </row>
    <row r="6" spans="2:19" ht="27" customHeight="1">
      <c r="B6" s="27" t="s">
        <v>10</v>
      </c>
      <c r="C6" s="26">
        <f ca="1">ROUND(NORMINV(RAND(),C$2,C$1),0)</f>
        <v>14</v>
      </c>
      <c r="D6" s="27" t="s">
        <v>57</v>
      </c>
      <c r="E6" s="26">
        <f ca="1">ROUND(NORMINV(RAND(),E$2,E$1),0)</f>
        <v>14</v>
      </c>
      <c r="G6" s="19"/>
      <c r="H6" s="19" t="s">
        <v>35</v>
      </c>
      <c r="I6" s="43">
        <f ca="1">D15/D27</f>
        <v>-0.15954480704349314</v>
      </c>
      <c r="J6" s="28"/>
      <c r="K6" s="19" t="s">
        <v>13</v>
      </c>
      <c r="L6" s="44">
        <f ca="1">D27</f>
        <v>0.78347896316001087</v>
      </c>
      <c r="N6" s="28"/>
      <c r="Q6" s="28"/>
    </row>
    <row r="7" spans="2:19" ht="27" customHeight="1">
      <c r="B7" s="27" t="s">
        <v>50</v>
      </c>
      <c r="C7" s="26">
        <f t="shared" ref="C7:C13" ca="1" si="0">ROUND(NORMINV(RAND(),C$2,C$1),0)</f>
        <v>13</v>
      </c>
      <c r="D7" s="27" t="s">
        <v>7</v>
      </c>
      <c r="E7" s="26">
        <f t="shared" ref="E7:E13" ca="1" si="1">ROUND(NORMINV(RAND(),E$2,E$1),0)</f>
        <v>14</v>
      </c>
      <c r="G7" s="45"/>
      <c r="H7" s="19" t="s">
        <v>36</v>
      </c>
      <c r="I7" s="43">
        <f ca="1">TINV(C3*2,D26)</f>
        <v>0.86805478155742033</v>
      </c>
      <c r="J7" s="28"/>
      <c r="K7" s="19" t="s">
        <v>37</v>
      </c>
      <c r="L7" s="44">
        <f ca="1">H32</f>
        <v>2.1447866879178035</v>
      </c>
      <c r="N7" s="28"/>
      <c r="Q7" s="28"/>
    </row>
    <row r="8" spans="2:19" ht="27" customHeight="1">
      <c r="B8" s="27" t="s">
        <v>51</v>
      </c>
      <c r="C8" s="26">
        <f t="shared" ca="1" si="0"/>
        <v>12</v>
      </c>
      <c r="D8" s="27" t="s">
        <v>58</v>
      </c>
      <c r="E8" s="26">
        <f t="shared" ca="1" si="1"/>
        <v>16</v>
      </c>
      <c r="G8" s="19"/>
      <c r="H8" s="20" t="s">
        <v>32</v>
      </c>
      <c r="I8" s="61" t="str">
        <f ca="1">IF(I6&gt;I7,"Reject", "Don't reject")</f>
        <v>Don't reject</v>
      </c>
      <c r="J8" s="28"/>
      <c r="K8" s="20" t="s">
        <v>19</v>
      </c>
      <c r="L8" s="48">
        <f ca="1">L6*L7</f>
        <v>1.6803952504492345</v>
      </c>
      <c r="N8" s="28"/>
      <c r="Q8" s="28"/>
    </row>
    <row r="9" spans="2:19" ht="27" customHeight="1">
      <c r="B9" s="27" t="s">
        <v>52</v>
      </c>
      <c r="C9" s="26">
        <f t="shared" ca="1" si="0"/>
        <v>15</v>
      </c>
      <c r="D9" s="27" t="s">
        <v>59</v>
      </c>
      <c r="E9" s="26">
        <f t="shared" ca="1" si="1"/>
        <v>15</v>
      </c>
      <c r="G9" s="45"/>
      <c r="H9" s="45"/>
      <c r="I9" s="45"/>
      <c r="J9" s="28"/>
      <c r="K9" s="19" t="s">
        <v>11</v>
      </c>
      <c r="L9" s="44">
        <f ca="1">D15+L8</f>
        <v>1.5553952504492345</v>
      </c>
      <c r="N9" s="28"/>
      <c r="O9" s="62"/>
      <c r="Q9" s="28"/>
    </row>
    <row r="10" spans="2:19" ht="27" customHeight="1">
      <c r="B10" s="32" t="s">
        <v>53</v>
      </c>
      <c r="C10" s="26">
        <f t="shared" ca="1" si="0"/>
        <v>16</v>
      </c>
      <c r="D10" s="32" t="s">
        <v>60</v>
      </c>
      <c r="E10" s="26">
        <f t="shared" ca="1" si="1"/>
        <v>15</v>
      </c>
      <c r="G10" s="45"/>
      <c r="H10" s="45"/>
      <c r="I10" s="45"/>
      <c r="J10" s="28"/>
      <c r="K10" s="19" t="s">
        <v>12</v>
      </c>
      <c r="L10" s="44">
        <f ca="1">D15-L8</f>
        <v>-1.8053952504492345</v>
      </c>
      <c r="N10" s="28"/>
      <c r="Q10" s="28"/>
    </row>
    <row r="11" spans="2:19" ht="27" customHeight="1">
      <c r="B11" s="32" t="s">
        <v>54</v>
      </c>
      <c r="C11" s="26">
        <f t="shared" ca="1" si="0"/>
        <v>14</v>
      </c>
      <c r="D11" s="32" t="s">
        <v>0</v>
      </c>
      <c r="E11" s="26">
        <f t="shared" ca="1" si="1"/>
        <v>12</v>
      </c>
      <c r="J11" s="28"/>
      <c r="N11" s="7"/>
      <c r="Q11" s="28"/>
    </row>
    <row r="12" spans="2:19" ht="27" customHeight="1">
      <c r="B12" s="32" t="s">
        <v>55</v>
      </c>
      <c r="C12" s="26">
        <f t="shared" ca="1" si="0"/>
        <v>12</v>
      </c>
      <c r="D12" s="32" t="s">
        <v>1</v>
      </c>
      <c r="E12" s="26">
        <f t="shared" ca="1" si="1"/>
        <v>11</v>
      </c>
      <c r="N12" s="67"/>
    </row>
    <row r="13" spans="2:19" ht="27" customHeight="1" thickBot="1">
      <c r="B13" s="54" t="s">
        <v>56</v>
      </c>
      <c r="C13" s="55">
        <f t="shared" ca="1" si="0"/>
        <v>15</v>
      </c>
      <c r="D13" s="54" t="s">
        <v>2</v>
      </c>
      <c r="E13" s="55">
        <f t="shared" ca="1" si="1"/>
        <v>13</v>
      </c>
    </row>
    <row r="14" spans="2:19" ht="27" customHeight="1">
      <c r="B14" s="33" t="s">
        <v>40</v>
      </c>
      <c r="C14" s="34">
        <f ca="1">AVERAGE(C6:C13)</f>
        <v>13.875</v>
      </c>
      <c r="D14" s="33" t="s">
        <v>41</v>
      </c>
      <c r="E14" s="34">
        <f ca="1">AVERAGE(E6:E13)</f>
        <v>13.75</v>
      </c>
    </row>
    <row r="15" spans="2:19" ht="27" customHeight="1">
      <c r="B15" s="33"/>
      <c r="C15" s="33" t="s">
        <v>22</v>
      </c>
      <c r="D15" s="35">
        <f ca="1">E14-C14</f>
        <v>-0.125</v>
      </c>
      <c r="E15" s="36"/>
    </row>
    <row r="16" spans="2:19" ht="27" customHeight="1">
      <c r="B16" s="14" t="s">
        <v>39</v>
      </c>
      <c r="C16" s="17">
        <f ca="1">COUNT(C6:C13)</f>
        <v>8</v>
      </c>
      <c r="D16" s="13"/>
      <c r="E16" s="17">
        <f ca="1">COUNT(E6:E13)</f>
        <v>8</v>
      </c>
      <c r="F16" s="22"/>
      <c r="G16" s="2"/>
    </row>
    <row r="17" spans="2:12" ht="27" customHeight="1">
      <c r="B17" s="38" t="s">
        <v>48</v>
      </c>
      <c r="C17" s="39">
        <f ca="1">SUM(C6:C13)</f>
        <v>111</v>
      </c>
      <c r="D17" s="38"/>
      <c r="E17" s="39">
        <f ca="1">SUM(E6:E13)</f>
        <v>110</v>
      </c>
    </row>
    <row r="18" spans="2:12" ht="27" customHeight="1">
      <c r="B18" s="15" t="s">
        <v>49</v>
      </c>
      <c r="C18" s="18">
        <f ca="1">SUMSQ(C6:C13)-C17^2/C16</f>
        <v>14.875</v>
      </c>
      <c r="D18" s="18"/>
      <c r="E18" s="18">
        <f ca="1">SUMSQ(E6:E13)-E17^2/E16</f>
        <v>19.5</v>
      </c>
    </row>
    <row r="19" spans="2:12" ht="27" customHeight="1">
      <c r="B19" s="14" t="s">
        <v>4</v>
      </c>
      <c r="C19" s="17">
        <f ca="1">C16-1</f>
        <v>7</v>
      </c>
      <c r="D19" s="13"/>
      <c r="E19" s="17">
        <f ca="1">E16-1</f>
        <v>7</v>
      </c>
    </row>
    <row r="20" spans="2:12" ht="27" customHeight="1">
      <c r="B20" s="14" t="s">
        <v>5</v>
      </c>
      <c r="C20" s="16">
        <f ca="1">C18/C19</f>
        <v>2.125</v>
      </c>
      <c r="D20" s="16"/>
      <c r="E20" s="16">
        <f ca="1">E18/E19</f>
        <v>2.7857142857142856</v>
      </c>
    </row>
    <row r="21" spans="2:12" ht="27" customHeight="1">
      <c r="B21" s="14" t="s">
        <v>6</v>
      </c>
      <c r="C21" s="16">
        <f ca="1">C19/(C$19+E$19)</f>
        <v>0.5</v>
      </c>
      <c r="D21" s="16"/>
      <c r="E21" s="16">
        <f ca="1">1-C21</f>
        <v>0.5</v>
      </c>
    </row>
    <row r="22" spans="2:12" ht="27" customHeight="1">
      <c r="B22" s="14" t="s">
        <v>28</v>
      </c>
      <c r="C22" s="16">
        <f ca="1">SQRT(C20)</f>
        <v>1.4577379737113252</v>
      </c>
      <c r="D22" s="16"/>
      <c r="E22" s="16">
        <f ca="1">SQRT(E20)</f>
        <v>1.6690459207925603</v>
      </c>
    </row>
    <row r="23" spans="2:12" ht="27" customHeight="1">
      <c r="B23" s="14" t="s">
        <v>29</v>
      </c>
      <c r="C23" s="16">
        <f ca="1">C20/C16</f>
        <v>0.265625</v>
      </c>
      <c r="D23" s="16"/>
      <c r="E23" s="16">
        <f ca="1">E20/E16</f>
        <v>0.3482142857142857</v>
      </c>
    </row>
    <row r="24" spans="2:12" ht="27" customHeight="1">
      <c r="B24" s="14" t="s">
        <v>30</v>
      </c>
      <c r="C24" s="16">
        <f ca="1">SQRT(C23)</f>
        <v>0.51538820320220757</v>
      </c>
      <c r="D24" s="16"/>
      <c r="E24" s="16">
        <f ca="1">SQRT(E23)</f>
        <v>0.59009684435208232</v>
      </c>
    </row>
    <row r="25" spans="2:12" ht="27" customHeight="1">
      <c r="B25" s="14"/>
      <c r="C25" s="14" t="s">
        <v>46</v>
      </c>
      <c r="D25" s="40">
        <f ca="1">SUMPRODUCT(C20:E20,C21:E21)</f>
        <v>2.4553571428571428</v>
      </c>
      <c r="E25" s="40"/>
    </row>
    <row r="26" spans="2:12" ht="27" customHeight="1">
      <c r="B26" s="14"/>
      <c r="C26" s="14" t="s">
        <v>20</v>
      </c>
      <c r="D26" s="41">
        <f ca="1">C19+E19</f>
        <v>14</v>
      </c>
      <c r="E26" s="42"/>
    </row>
    <row r="27" spans="2:12" ht="27" customHeight="1">
      <c r="B27" s="14"/>
      <c r="C27" s="14" t="s">
        <v>45</v>
      </c>
      <c r="D27" s="40">
        <f ca="1">SQRT(D25/C16+D25/E16)</f>
        <v>0.78347896316001087</v>
      </c>
      <c r="E27" s="42"/>
    </row>
    <row r="28" spans="2:12" ht="27" customHeight="1">
      <c r="E28" s="8"/>
    </row>
    <row r="29" spans="2:12" ht="27" customHeight="1">
      <c r="E29" s="8"/>
      <c r="G29" s="71" t="s">
        <v>3</v>
      </c>
      <c r="H29" s="71"/>
      <c r="I29" s="46"/>
      <c r="J29" s="46" t="s">
        <v>23</v>
      </c>
      <c r="K29" s="46"/>
      <c r="L29" s="46"/>
    </row>
    <row r="30" spans="2:12" ht="27" customHeight="1">
      <c r="E30" s="8"/>
      <c r="G30" s="37"/>
      <c r="H30" s="37"/>
      <c r="I30" s="45"/>
      <c r="J30" s="19" t="s">
        <v>24</v>
      </c>
      <c r="K30" s="44">
        <f ca="1">C22</f>
        <v>1.4577379737113252</v>
      </c>
      <c r="L30" s="44">
        <f ca="1">E22</f>
        <v>1.6690459207925603</v>
      </c>
    </row>
    <row r="31" spans="2:12" ht="27" customHeight="1">
      <c r="E31" s="8"/>
      <c r="G31" s="19" t="s">
        <v>31</v>
      </c>
      <c r="H31" s="44">
        <f ca="1">SQRT($D$25/C$16)</f>
        <v>0.55400328776744889</v>
      </c>
      <c r="I31" s="44">
        <f ca="1">SQRT($D$25/E$16)</f>
        <v>0.55400328776744889</v>
      </c>
      <c r="J31" s="19" t="s">
        <v>25</v>
      </c>
      <c r="K31" s="44">
        <f ca="1">K30/SQRT(C$16)</f>
        <v>0.51538820320220757</v>
      </c>
      <c r="L31" s="44">
        <f ca="1">L30/SQRT(E$16)</f>
        <v>0.59009684435208232</v>
      </c>
    </row>
    <row r="32" spans="2:12" ht="27" customHeight="1">
      <c r="B32" s="1"/>
      <c r="C32" s="1"/>
      <c r="D32" s="10"/>
      <c r="E32" s="8"/>
      <c r="G32" s="19" t="s">
        <v>37</v>
      </c>
      <c r="H32" s="44">
        <f ca="1">TINV(1-$E$3,$D$26)</f>
        <v>2.1447866879178035</v>
      </c>
      <c r="I32" s="44">
        <f ca="1">TINV(1-$E$3,$D$26)</f>
        <v>2.1447866879178035</v>
      </c>
      <c r="J32" s="19" t="s">
        <v>37</v>
      </c>
      <c r="K32" s="44">
        <f ca="1">TINV(1-$E$3,C19)</f>
        <v>2.3646242515927849</v>
      </c>
      <c r="L32" s="44">
        <f ca="1">TINV(1-$E$3,E19)</f>
        <v>2.3646242515927849</v>
      </c>
    </row>
    <row r="33" spans="2:12" ht="27" customHeight="1">
      <c r="E33" s="8"/>
      <c r="G33" s="20" t="s">
        <v>19</v>
      </c>
      <c r="H33" s="48">
        <f ca="1">H31*H32</f>
        <v>1.1882188766663204</v>
      </c>
      <c r="I33" s="48">
        <f ca="1">I31*I32</f>
        <v>1.1882188766663204</v>
      </c>
      <c r="J33" s="20" t="s">
        <v>26</v>
      </c>
      <c r="K33" s="49">
        <f ca="1">K31*K32</f>
        <v>1.2186994442767702</v>
      </c>
      <c r="L33" s="49">
        <f ca="1">L31*L32</f>
        <v>1.3953573089433067</v>
      </c>
    </row>
    <row r="34" spans="2:12" ht="27" customHeight="1">
      <c r="B34" s="1"/>
      <c r="C34" s="8"/>
      <c r="E34" s="8"/>
      <c r="G34" s="19" t="s">
        <v>11</v>
      </c>
      <c r="H34" s="44">
        <f ca="1">C14+H33</f>
        <v>15.063218876666321</v>
      </c>
      <c r="I34" s="44">
        <f ca="1">E14+I33</f>
        <v>14.938218876666321</v>
      </c>
      <c r="J34" s="19" t="s">
        <v>11</v>
      </c>
      <c r="K34" s="47">
        <f ca="1">C14+K33</f>
        <v>15.093699444276771</v>
      </c>
      <c r="L34" s="47">
        <f ca="1">E14+L33</f>
        <v>15.145357308943307</v>
      </c>
    </row>
    <row r="35" spans="2:12" ht="27" customHeight="1">
      <c r="G35" s="19" t="s">
        <v>12</v>
      </c>
      <c r="H35" s="44">
        <f ca="1">C14-H33</f>
        <v>12.686781123333679</v>
      </c>
      <c r="I35" s="44">
        <f ca="1">E14-I33</f>
        <v>12.561781123333679</v>
      </c>
      <c r="J35" s="19" t="s">
        <v>12</v>
      </c>
      <c r="K35" s="47">
        <f ca="1">C14-K33</f>
        <v>12.656300555723229</v>
      </c>
      <c r="L35" s="47">
        <f ca="1">E14-L33</f>
        <v>12.354642691056693</v>
      </c>
    </row>
    <row r="41" spans="2:12" ht="27" customHeight="1">
      <c r="B41" s="4"/>
      <c r="C41" s="7"/>
      <c r="D41" s="9"/>
      <c r="E41" s="7"/>
    </row>
    <row r="42" spans="2:12" ht="27" customHeight="1">
      <c r="B42" s="4"/>
      <c r="E42" s="7"/>
    </row>
    <row r="43" spans="2:12" ht="27" customHeight="1">
      <c r="B43" s="4"/>
      <c r="E43" s="7"/>
    </row>
    <row r="44" spans="2:12" ht="27" customHeight="1">
      <c r="B44" s="4"/>
      <c r="E44" s="7"/>
    </row>
    <row r="45" spans="2:12" ht="27" customHeight="1">
      <c r="B45" s="4"/>
      <c r="E45" s="7"/>
    </row>
    <row r="46" spans="2:12" ht="27" customHeight="1">
      <c r="B46" s="4"/>
      <c r="E46" s="7"/>
    </row>
    <row r="47" spans="2:12" ht="27" customHeight="1">
      <c r="B47" s="4"/>
      <c r="E47" s="7"/>
    </row>
    <row r="48" spans="2:12" ht="27" customHeight="1">
      <c r="B48" s="4"/>
      <c r="C48" s="7"/>
      <c r="D48" s="9"/>
      <c r="E48" s="7"/>
    </row>
  </sheetData>
  <mergeCells count="5">
    <mergeCell ref="K5:L5"/>
    <mergeCell ref="B5:C5"/>
    <mergeCell ref="D5:E5"/>
    <mergeCell ref="B4:E4"/>
    <mergeCell ref="G29:H29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opLeftCell="A11" zoomScale="90" workbookViewId="0">
      <selection activeCell="C30" sqref="C30"/>
    </sheetView>
  </sheetViews>
  <sheetFormatPr baseColWidth="10" defaultColWidth="9.3984375" defaultRowHeight="27" customHeight="1" x14ac:dyDescent="0"/>
  <cols>
    <col min="1" max="1" width="2.09765625" style="3" customWidth="1"/>
    <col min="2" max="5" width="9.09765625" style="3" customWidth="1"/>
    <col min="6" max="6" width="2.796875" style="3" customWidth="1"/>
    <col min="7" max="11" width="10.59765625" style="3" customWidth="1"/>
    <col min="12" max="12" width="12.09765625" style="3" customWidth="1"/>
    <col min="13" max="13" width="10.59765625" style="3" customWidth="1"/>
    <col min="14" max="14" width="11.19921875" style="3" customWidth="1"/>
    <col min="15" max="16" width="9" style="3" customWidth="1"/>
    <col min="17" max="17" width="3.59765625" style="3" customWidth="1"/>
    <col min="18" max="20" width="10.69921875" style="3" customWidth="1"/>
    <col min="21" max="21" width="8.3984375" style="3" customWidth="1"/>
    <col min="22" max="16384" width="9.3984375" style="3"/>
  </cols>
  <sheetData>
    <row r="1" spans="2:19" ht="27" customHeight="1">
      <c r="B1" s="29" t="s">
        <v>14</v>
      </c>
      <c r="C1" s="30">
        <v>2</v>
      </c>
      <c r="D1" s="29" t="s">
        <v>14</v>
      </c>
      <c r="E1" s="24">
        <f>C1</f>
        <v>2</v>
      </c>
      <c r="G1" s="5" t="s">
        <v>43</v>
      </c>
      <c r="H1" s="57" t="s">
        <v>34</v>
      </c>
      <c r="I1" s="59" t="s">
        <v>21</v>
      </c>
      <c r="J1" s="60" t="s">
        <v>38</v>
      </c>
      <c r="K1" s="56" t="s">
        <v>33</v>
      </c>
      <c r="L1" s="21" t="s">
        <v>27</v>
      </c>
    </row>
    <row r="2" spans="2:19" ht="27" customHeight="1">
      <c r="B2" s="29" t="s">
        <v>15</v>
      </c>
      <c r="C2" s="31">
        <v>10</v>
      </c>
      <c r="D2" s="29" t="s">
        <v>8</v>
      </c>
      <c r="E2" s="31">
        <v>13</v>
      </c>
      <c r="G2" s="6"/>
      <c r="H2" s="58">
        <v>1</v>
      </c>
      <c r="I2" s="23">
        <f>C2</f>
        <v>10</v>
      </c>
      <c r="J2" s="25">
        <f>C14</f>
        <v>10.25</v>
      </c>
      <c r="K2" s="21">
        <f>H33</f>
        <v>1.8835151782254229</v>
      </c>
      <c r="L2" s="21">
        <f>K33</f>
        <v>1.5956521293711188</v>
      </c>
    </row>
    <row r="3" spans="2:19" ht="27" customHeight="1">
      <c r="B3" s="50" t="s">
        <v>17</v>
      </c>
      <c r="C3" s="51">
        <v>0.05</v>
      </c>
      <c r="D3" s="52" t="s">
        <v>47</v>
      </c>
      <c r="E3" s="53">
        <v>0.95</v>
      </c>
      <c r="G3" s="6"/>
      <c r="H3" s="58">
        <v>10</v>
      </c>
      <c r="I3" s="23">
        <f>E2</f>
        <v>13</v>
      </c>
      <c r="J3" s="25">
        <f>E14</f>
        <v>13.125</v>
      </c>
      <c r="K3" s="21">
        <f>I33</f>
        <v>1.8835151782254229</v>
      </c>
      <c r="L3" s="21">
        <f>L33</f>
        <v>2.4654012566164791</v>
      </c>
    </row>
    <row r="4" spans="2:19" ht="27" customHeight="1">
      <c r="B4" s="70" t="s">
        <v>9</v>
      </c>
      <c r="C4" s="70"/>
      <c r="D4" s="70"/>
      <c r="E4" s="70"/>
      <c r="R4" s="11"/>
      <c r="S4" s="22"/>
    </row>
    <row r="5" spans="2:19" ht="27" customHeight="1">
      <c r="B5" s="69" t="s">
        <v>44</v>
      </c>
      <c r="C5" s="69"/>
      <c r="D5" s="69" t="s">
        <v>18</v>
      </c>
      <c r="E5" s="69"/>
      <c r="G5" s="64" t="s">
        <v>16</v>
      </c>
      <c r="H5" s="19"/>
      <c r="I5" s="43"/>
      <c r="J5" s="28"/>
      <c r="K5" s="68" t="s">
        <v>42</v>
      </c>
      <c r="L5" s="68"/>
      <c r="N5" s="28"/>
      <c r="Q5" s="28"/>
    </row>
    <row r="6" spans="2:19" ht="27" customHeight="1">
      <c r="B6" s="27" t="s">
        <v>10</v>
      </c>
      <c r="C6" s="65">
        <v>11</v>
      </c>
      <c r="D6" s="27" t="s">
        <v>57</v>
      </c>
      <c r="E6" s="65">
        <v>15</v>
      </c>
      <c r="G6" s="19"/>
      <c r="H6" s="19" t="s">
        <v>35</v>
      </c>
      <c r="I6" s="43">
        <f>D15/D27</f>
        <v>2.3149298358088091</v>
      </c>
      <c r="J6" s="28"/>
      <c r="K6" s="19" t="s">
        <v>13</v>
      </c>
      <c r="L6" s="63">
        <f>D27</f>
        <v>1.2419382892421484</v>
      </c>
      <c r="N6" s="28"/>
      <c r="Q6" s="28"/>
    </row>
    <row r="7" spans="2:19" ht="27" customHeight="1">
      <c r="B7" s="27" t="s">
        <v>50</v>
      </c>
      <c r="C7" s="66">
        <v>7</v>
      </c>
      <c r="D7" s="27" t="s">
        <v>7</v>
      </c>
      <c r="E7" s="66">
        <v>13</v>
      </c>
      <c r="G7" s="45"/>
      <c r="H7" s="19" t="s">
        <v>36</v>
      </c>
      <c r="I7" s="43">
        <f>TINV(C3*2,D26)</f>
        <v>1.7613101357748921</v>
      </c>
      <c r="J7" s="28"/>
      <c r="K7" s="19" t="s">
        <v>37</v>
      </c>
      <c r="L7" s="63">
        <f>H32</f>
        <v>2.1447866879178035</v>
      </c>
      <c r="N7" s="28"/>
      <c r="Q7" s="28"/>
    </row>
    <row r="8" spans="2:19" ht="27" customHeight="1">
      <c r="B8" s="27" t="s">
        <v>51</v>
      </c>
      <c r="C8" s="66">
        <v>12</v>
      </c>
      <c r="D8" s="27" t="s">
        <v>58</v>
      </c>
      <c r="E8" s="66">
        <v>16</v>
      </c>
      <c r="G8" s="19"/>
      <c r="H8" s="20" t="s">
        <v>32</v>
      </c>
      <c r="I8" s="61" t="str">
        <f>IF(I6&gt;I7,"Reject", "Don't reject")</f>
        <v>Reject</v>
      </c>
      <c r="J8" s="28"/>
      <c r="K8" s="20" t="s">
        <v>19</v>
      </c>
      <c r="L8" s="48">
        <f>L6*L7</f>
        <v>2.6636927099819707</v>
      </c>
      <c r="N8" s="28"/>
      <c r="Q8" s="28"/>
    </row>
    <row r="9" spans="2:19" ht="27" customHeight="1">
      <c r="B9" s="27" t="s">
        <v>52</v>
      </c>
      <c r="C9" s="66">
        <v>9</v>
      </c>
      <c r="D9" s="27" t="s">
        <v>59</v>
      </c>
      <c r="E9" s="66">
        <v>12</v>
      </c>
      <c r="G9" s="45"/>
      <c r="H9" s="45"/>
      <c r="I9" s="45"/>
      <c r="J9" s="28"/>
      <c r="K9" s="19" t="s">
        <v>11</v>
      </c>
      <c r="L9" s="63">
        <f>D15+L8</f>
        <v>5.5386927099819712</v>
      </c>
      <c r="N9" s="28"/>
      <c r="O9" s="62"/>
      <c r="Q9" s="28"/>
    </row>
    <row r="10" spans="2:19" ht="27" customHeight="1">
      <c r="B10" s="32" t="s">
        <v>53</v>
      </c>
      <c r="C10" s="66">
        <v>10</v>
      </c>
      <c r="D10" s="32" t="s">
        <v>60</v>
      </c>
      <c r="E10" s="66">
        <v>16</v>
      </c>
      <c r="G10" s="45"/>
      <c r="H10" s="45"/>
      <c r="I10" s="45"/>
      <c r="J10" s="28"/>
      <c r="K10" s="19" t="s">
        <v>12</v>
      </c>
      <c r="L10" s="63">
        <f>D15-L8</f>
        <v>0.21130729001802928</v>
      </c>
      <c r="N10" s="28"/>
      <c r="Q10" s="28"/>
    </row>
    <row r="11" spans="2:19" ht="27" customHeight="1">
      <c r="B11" s="32" t="s">
        <v>54</v>
      </c>
      <c r="C11" s="66">
        <v>13</v>
      </c>
      <c r="D11" s="32" t="s">
        <v>0</v>
      </c>
      <c r="E11" s="66">
        <v>12</v>
      </c>
      <c r="J11" s="28"/>
      <c r="N11" s="28"/>
      <c r="Q11" s="28"/>
    </row>
    <row r="12" spans="2:19" ht="27" customHeight="1">
      <c r="B12" s="32" t="s">
        <v>55</v>
      </c>
      <c r="C12" s="66">
        <v>9</v>
      </c>
      <c r="D12" s="32" t="s">
        <v>1</v>
      </c>
      <c r="E12" s="66">
        <v>14</v>
      </c>
    </row>
    <row r="13" spans="2:19" ht="27" customHeight="1" thickBot="1">
      <c r="B13" s="54" t="s">
        <v>56</v>
      </c>
      <c r="C13" s="66">
        <v>11</v>
      </c>
      <c r="D13" s="54" t="s">
        <v>2</v>
      </c>
      <c r="E13" s="66">
        <v>7</v>
      </c>
    </row>
    <row r="14" spans="2:19" ht="27" customHeight="1">
      <c r="B14" s="33" t="s">
        <v>40</v>
      </c>
      <c r="C14" s="34">
        <f>AVERAGE(C6:C13)</f>
        <v>10.25</v>
      </c>
      <c r="D14" s="33" t="s">
        <v>41</v>
      </c>
      <c r="E14" s="34">
        <f>AVERAGE(E6:E13)</f>
        <v>13.125</v>
      </c>
    </row>
    <row r="15" spans="2:19" ht="27" customHeight="1">
      <c r="B15" s="33"/>
      <c r="C15" s="33" t="s">
        <v>22</v>
      </c>
      <c r="D15" s="35">
        <f>E14-C14</f>
        <v>2.875</v>
      </c>
      <c r="E15" s="36"/>
    </row>
    <row r="16" spans="2:19" ht="27" customHeight="1">
      <c r="B16" s="14" t="s">
        <v>39</v>
      </c>
      <c r="C16" s="17">
        <f>COUNT(C6:C13)</f>
        <v>8</v>
      </c>
      <c r="D16" s="13"/>
      <c r="E16" s="17">
        <f>COUNT(E6:E13)</f>
        <v>8</v>
      </c>
      <c r="F16" s="22"/>
      <c r="G16" s="2"/>
    </row>
    <row r="17" spans="2:12" ht="27" customHeight="1">
      <c r="B17" s="38" t="s">
        <v>48</v>
      </c>
      <c r="C17" s="39">
        <f>SUM(C6:C13)</f>
        <v>82</v>
      </c>
      <c r="D17" s="38"/>
      <c r="E17" s="39">
        <f>SUM(E6:E13)</f>
        <v>105</v>
      </c>
    </row>
    <row r="18" spans="2:12" ht="27" customHeight="1">
      <c r="B18" s="15" t="s">
        <v>49</v>
      </c>
      <c r="C18" s="18">
        <f>SUMSQ(C6:C13)-C17^2/C16</f>
        <v>25.5</v>
      </c>
      <c r="D18" s="18"/>
      <c r="E18" s="18">
        <f>SUMSQ(E6:E13)-E17^2/E16</f>
        <v>60.875</v>
      </c>
    </row>
    <row r="19" spans="2:12" ht="27" customHeight="1">
      <c r="B19" s="14" t="s">
        <v>4</v>
      </c>
      <c r="C19" s="17">
        <f>C16-1</f>
        <v>7</v>
      </c>
      <c r="D19" s="13"/>
      <c r="E19" s="17">
        <f>E16-1</f>
        <v>7</v>
      </c>
    </row>
    <row r="20" spans="2:12" ht="27" customHeight="1">
      <c r="B20" s="14" t="s">
        <v>5</v>
      </c>
      <c r="C20" s="16">
        <f>C18/C19</f>
        <v>3.6428571428571428</v>
      </c>
      <c r="D20" s="16"/>
      <c r="E20" s="16">
        <f>E18/E19</f>
        <v>8.6964285714285712</v>
      </c>
    </row>
    <row r="21" spans="2:12" ht="27" customHeight="1">
      <c r="B21" s="14" t="s">
        <v>6</v>
      </c>
      <c r="C21" s="16">
        <f>C19/(C$19+E$19)</f>
        <v>0.5</v>
      </c>
      <c r="D21" s="16"/>
      <c r="E21" s="16">
        <f>1-C21</f>
        <v>0.5</v>
      </c>
    </row>
    <row r="22" spans="2:12" ht="27" customHeight="1">
      <c r="B22" s="14" t="s">
        <v>28</v>
      </c>
      <c r="C22" s="16">
        <f>SQRT(C20)</f>
        <v>1.9086270308410553</v>
      </c>
      <c r="D22" s="16"/>
      <c r="E22" s="16">
        <f>SQRT(E20)</f>
        <v>2.9489707647632879</v>
      </c>
    </row>
    <row r="23" spans="2:12" ht="27" customHeight="1">
      <c r="B23" s="14" t="s">
        <v>29</v>
      </c>
      <c r="C23" s="16">
        <f>C20/C16</f>
        <v>0.45535714285714285</v>
      </c>
      <c r="D23" s="16"/>
      <c r="E23" s="16">
        <f>E20/E16</f>
        <v>1.0870535714285714</v>
      </c>
    </row>
    <row r="24" spans="2:12" ht="27" customHeight="1">
      <c r="B24" s="14" t="s">
        <v>30</v>
      </c>
      <c r="C24" s="16">
        <f>SQRT(C23)</f>
        <v>0.67480155813182796</v>
      </c>
      <c r="D24" s="16"/>
      <c r="E24" s="16">
        <f>SQRT(E23)</f>
        <v>1.0426186126424999</v>
      </c>
    </row>
    <row r="25" spans="2:12" ht="27" customHeight="1">
      <c r="B25" s="14"/>
      <c r="C25" s="14" t="s">
        <v>46</v>
      </c>
      <c r="D25" s="40">
        <f>SUMPRODUCT(C20:E20,C21:E21)</f>
        <v>6.1696428571428568</v>
      </c>
      <c r="E25" s="40"/>
    </row>
    <row r="26" spans="2:12" ht="27" customHeight="1">
      <c r="B26" s="14"/>
      <c r="C26" s="14" t="s">
        <v>20</v>
      </c>
      <c r="D26" s="41">
        <f>C19+E19</f>
        <v>14</v>
      </c>
      <c r="E26" s="42"/>
    </row>
    <row r="27" spans="2:12" ht="27" customHeight="1">
      <c r="B27" s="14"/>
      <c r="C27" s="14" t="s">
        <v>45</v>
      </c>
      <c r="D27" s="40">
        <f>SQRT(D25/C16+D25/E16)</f>
        <v>1.2419382892421484</v>
      </c>
      <c r="E27" s="42"/>
    </row>
    <row r="28" spans="2:12" ht="27" customHeight="1">
      <c r="E28" s="8"/>
    </row>
    <row r="29" spans="2:12" ht="27" customHeight="1">
      <c r="E29" s="8"/>
      <c r="G29" s="71" t="s">
        <v>3</v>
      </c>
      <c r="H29" s="71"/>
      <c r="I29" s="64"/>
      <c r="J29" s="64" t="s">
        <v>23</v>
      </c>
      <c r="K29" s="64"/>
      <c r="L29" s="64"/>
    </row>
    <row r="30" spans="2:12" ht="27" customHeight="1">
      <c r="E30" s="8"/>
      <c r="G30" s="37"/>
      <c r="H30" s="37"/>
      <c r="I30" s="45"/>
      <c r="J30" s="19" t="s">
        <v>24</v>
      </c>
      <c r="K30" s="63">
        <f>C22</f>
        <v>1.9086270308410553</v>
      </c>
      <c r="L30" s="63">
        <f>E22</f>
        <v>2.9489707647632879</v>
      </c>
    </row>
    <row r="31" spans="2:12" ht="27" customHeight="1">
      <c r="E31" s="8"/>
      <c r="G31" s="19" t="s">
        <v>31</v>
      </c>
      <c r="H31" s="63">
        <f>SQRT($D$25/C$16)</f>
        <v>0.878182986138343</v>
      </c>
      <c r="I31" s="63">
        <f>SQRT($D$25/E$16)</f>
        <v>0.878182986138343</v>
      </c>
      <c r="J31" s="19" t="s">
        <v>25</v>
      </c>
      <c r="K31" s="63">
        <f>K30/SQRT(C$16)</f>
        <v>0.67480155813182796</v>
      </c>
      <c r="L31" s="63">
        <f>L30/SQRT(E$16)</f>
        <v>1.0426186126424999</v>
      </c>
    </row>
    <row r="32" spans="2:12" ht="27" customHeight="1">
      <c r="B32" s="1"/>
      <c r="C32" s="1"/>
      <c r="D32" s="10"/>
      <c r="E32" s="8"/>
      <c r="G32" s="19" t="s">
        <v>37</v>
      </c>
      <c r="H32" s="63">
        <f>TINV(1-$E$3,$D$26)</f>
        <v>2.1447866879178035</v>
      </c>
      <c r="I32" s="63">
        <f>TINV(1-$E$3,$D$26)</f>
        <v>2.1447866879178035</v>
      </c>
      <c r="J32" s="19" t="s">
        <v>37</v>
      </c>
      <c r="K32" s="63">
        <f>TINV(1-$E$3,C19)</f>
        <v>2.3646242515927849</v>
      </c>
      <c r="L32" s="63">
        <f>TINV(1-$E$3,E19)</f>
        <v>2.3646242515927849</v>
      </c>
    </row>
    <row r="33" spans="2:12" ht="27" customHeight="1">
      <c r="E33" s="8"/>
      <c r="G33" s="20" t="s">
        <v>19</v>
      </c>
      <c r="H33" s="48">
        <f>H31*H32</f>
        <v>1.8835151782254229</v>
      </c>
      <c r="I33" s="48">
        <f>I31*I32</f>
        <v>1.8835151782254229</v>
      </c>
      <c r="J33" s="20" t="s">
        <v>26</v>
      </c>
      <c r="K33" s="49">
        <f>K31*K32</f>
        <v>1.5956521293711188</v>
      </c>
      <c r="L33" s="49">
        <f>L31*L32</f>
        <v>2.4654012566164791</v>
      </c>
    </row>
    <row r="34" spans="2:12" ht="27" customHeight="1">
      <c r="B34" s="1"/>
      <c r="C34" s="8"/>
      <c r="E34" s="8"/>
      <c r="G34" s="19" t="s">
        <v>11</v>
      </c>
      <c r="H34" s="63">
        <f>C14+H33</f>
        <v>12.133515178225423</v>
      </c>
      <c r="I34" s="63">
        <f>E14+I33</f>
        <v>15.008515178225423</v>
      </c>
      <c r="J34" s="19" t="s">
        <v>11</v>
      </c>
      <c r="K34" s="47">
        <f>C14+K33</f>
        <v>11.845652129371119</v>
      </c>
      <c r="L34" s="47">
        <f>E14+L33</f>
        <v>15.590401256616479</v>
      </c>
    </row>
    <row r="35" spans="2:12" ht="27" customHeight="1">
      <c r="G35" s="19" t="s">
        <v>12</v>
      </c>
      <c r="H35" s="63">
        <f>C14-H33</f>
        <v>8.3664848217745771</v>
      </c>
      <c r="I35" s="63">
        <f>E14-I33</f>
        <v>11.241484821774577</v>
      </c>
      <c r="J35" s="19" t="s">
        <v>12</v>
      </c>
      <c r="K35" s="47">
        <f>C14-K33</f>
        <v>8.6543478706288806</v>
      </c>
      <c r="L35" s="47">
        <f>E14-L33</f>
        <v>10.659598743383521</v>
      </c>
    </row>
    <row r="41" spans="2:12" ht="27" customHeight="1">
      <c r="B41" s="4"/>
      <c r="C41" s="7"/>
      <c r="D41" s="28"/>
      <c r="E41" s="7"/>
    </row>
    <row r="42" spans="2:12" ht="27" customHeight="1">
      <c r="B42" s="4"/>
      <c r="E42" s="7"/>
    </row>
    <row r="43" spans="2:12" ht="27" customHeight="1">
      <c r="B43" s="4"/>
      <c r="E43" s="7"/>
    </row>
    <row r="44" spans="2:12" ht="27" customHeight="1">
      <c r="B44" s="4"/>
      <c r="E44" s="7"/>
    </row>
    <row r="45" spans="2:12" ht="27" customHeight="1">
      <c r="B45" s="4"/>
      <c r="E45" s="7"/>
    </row>
    <row r="46" spans="2:12" ht="27" customHeight="1">
      <c r="B46" s="4"/>
      <c r="E46" s="7"/>
    </row>
    <row r="47" spans="2:12" ht="27" customHeight="1">
      <c r="B47" s="4"/>
      <c r="E47" s="7"/>
    </row>
    <row r="48" spans="2:12" ht="27" customHeight="1">
      <c r="B48" s="4"/>
      <c r="C48" s="7"/>
      <c r="D48" s="28"/>
      <c r="E48" s="7"/>
    </row>
  </sheetData>
  <mergeCells count="5">
    <mergeCell ref="B4:E4"/>
    <mergeCell ref="B5:C5"/>
    <mergeCell ref="D5:E5"/>
    <mergeCell ref="K5:L5"/>
    <mergeCell ref="G29:H29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BSD-Incentive</vt:lpstr>
      <vt:lpstr>BSD-Incentive 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2015-04-01T16:59:33Z</dcterms:modified>
</cp:coreProperties>
</file>