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0820" windowHeight="21100" tabRatio="702"/>
  </bookViews>
  <sheets>
    <sheet name="Two-way ANOVA" sheetId="4" r:id="rId1"/>
    <sheet name="Two-way ANOVA (2)" sheetId="14" r:id="rId2"/>
    <sheet name="Simple effects" sheetId="8" r:id="rId3"/>
    <sheet name="WSD-Incentive(2)" sheetId="17" r:id="rId4"/>
    <sheet name="WSD-Incentive(3)" sheetId="18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0" i="8"/>
  <c r="J16"/>
  <c r="J17"/>
  <c r="D23"/>
  <c r="H16"/>
  <c r="H17"/>
  <c r="D22"/>
  <c r="F16"/>
  <c r="F17"/>
  <c r="D21"/>
  <c r="D16"/>
  <c r="D17"/>
  <c r="D20"/>
  <c r="J9"/>
  <c r="J10"/>
  <c r="C23"/>
  <c r="H9"/>
  <c r="H10"/>
  <c r="C22"/>
  <c r="F9"/>
  <c r="F10"/>
  <c r="C21"/>
  <c r="D9"/>
  <c r="D10"/>
  <c r="C20"/>
  <c r="W15"/>
  <c r="V15"/>
  <c r="X15"/>
  <c r="L16"/>
  <c r="K1"/>
  <c r="W14"/>
  <c r="V14"/>
  <c r="X14"/>
  <c r="W8"/>
  <c r="V8"/>
  <c r="X8"/>
  <c r="L9"/>
  <c r="W7"/>
  <c r="V7"/>
  <c r="Z14"/>
  <c r="Y14"/>
  <c r="Z7"/>
  <c r="X7"/>
  <c r="Y7"/>
  <c r="P14"/>
  <c r="O14"/>
  <c r="S14"/>
  <c r="Q14"/>
  <c r="R14"/>
  <c r="O7"/>
  <c r="S7"/>
  <c r="P7"/>
  <c r="Q7"/>
  <c r="R7"/>
  <c r="I1"/>
  <c r="L17"/>
  <c r="L10"/>
  <c r="D12" i="4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17"/>
  <c r="F17"/>
  <c r="H17"/>
  <c r="J17"/>
  <c r="D25"/>
  <c r="F25"/>
  <c r="H25"/>
  <c r="J25"/>
  <c r="C31"/>
  <c r="C32"/>
  <c r="C33"/>
  <c r="C34"/>
  <c r="I9"/>
  <c r="C37"/>
  <c r="J7"/>
  <c r="H7"/>
  <c r="F7"/>
  <c r="D7"/>
  <c r="J28"/>
  <c r="J29"/>
  <c r="H28"/>
  <c r="H29"/>
  <c r="F28"/>
  <c r="F29"/>
  <c r="D28"/>
  <c r="D29"/>
  <c r="L28"/>
  <c r="L29"/>
  <c r="G33"/>
  <c r="G34"/>
  <c r="L17"/>
  <c r="L25"/>
  <c r="K9"/>
  <c r="G35"/>
  <c r="G36"/>
  <c r="F34"/>
  <c r="F35"/>
  <c r="F36"/>
  <c r="H36"/>
  <c r="G37"/>
  <c r="F37"/>
  <c r="H37"/>
  <c r="I36"/>
  <c r="J36"/>
  <c r="K36"/>
  <c r="H35"/>
  <c r="I35"/>
  <c r="J35"/>
  <c r="K35"/>
  <c r="H34"/>
  <c r="I34"/>
  <c r="J34"/>
  <c r="K34"/>
  <c r="J26"/>
  <c r="R6"/>
  <c r="H26"/>
  <c r="R5"/>
  <c r="F26"/>
  <c r="R4"/>
  <c r="D26"/>
  <c r="R3"/>
  <c r="J18"/>
  <c r="Q6"/>
  <c r="H18"/>
  <c r="Q5"/>
  <c r="F18"/>
  <c r="Q4"/>
  <c r="D18"/>
  <c r="Q3"/>
  <c r="P6"/>
  <c r="P5"/>
  <c r="P4"/>
  <c r="P3"/>
  <c r="O6"/>
  <c r="O5"/>
  <c r="O4"/>
  <c r="O3"/>
  <c r="G38"/>
  <c r="F33"/>
  <c r="F38"/>
  <c r="C38"/>
  <c r="C39"/>
  <c r="C36"/>
  <c r="D19"/>
  <c r="F19"/>
  <c r="H19"/>
  <c r="J19"/>
  <c r="D27"/>
  <c r="F27"/>
  <c r="H27"/>
  <c r="J27"/>
  <c r="L30"/>
  <c r="L26"/>
  <c r="L18"/>
  <c r="L3"/>
  <c r="L5"/>
  <c r="L7"/>
  <c r="D12" i="14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17"/>
  <c r="F17"/>
  <c r="H17"/>
  <c r="J17"/>
  <c r="D25"/>
  <c r="F25"/>
  <c r="H25"/>
  <c r="J25"/>
  <c r="C31"/>
  <c r="C32"/>
  <c r="C33"/>
  <c r="C34"/>
  <c r="I9"/>
  <c r="C37"/>
  <c r="C40"/>
  <c r="C38"/>
  <c r="C39"/>
  <c r="L28"/>
  <c r="L29"/>
  <c r="G33"/>
  <c r="G37"/>
  <c r="G38"/>
  <c r="F33"/>
  <c r="F37"/>
  <c r="F38"/>
  <c r="H37"/>
  <c r="D28"/>
  <c r="F28"/>
  <c r="H28"/>
  <c r="J28"/>
  <c r="G34"/>
  <c r="L17"/>
  <c r="L25"/>
  <c r="K9"/>
  <c r="G35"/>
  <c r="G36"/>
  <c r="F34"/>
  <c r="F35"/>
  <c r="F36"/>
  <c r="H36"/>
  <c r="I36"/>
  <c r="J36"/>
  <c r="K36"/>
  <c r="C36"/>
  <c r="H35"/>
  <c r="I35"/>
  <c r="J35"/>
  <c r="K35"/>
  <c r="H34"/>
  <c r="I34"/>
  <c r="J34"/>
  <c r="K34"/>
  <c r="L30"/>
  <c r="J29"/>
  <c r="H29"/>
  <c r="F29"/>
  <c r="D29"/>
  <c r="J27"/>
  <c r="H27"/>
  <c r="F27"/>
  <c r="D27"/>
  <c r="L26"/>
  <c r="J26"/>
  <c r="H26"/>
  <c r="F26"/>
  <c r="D26"/>
  <c r="J19"/>
  <c r="H19"/>
  <c r="F19"/>
  <c r="D19"/>
  <c r="L18"/>
  <c r="J18"/>
  <c r="H18"/>
  <c r="F18"/>
  <c r="D18"/>
  <c r="D7"/>
  <c r="F7"/>
  <c r="H7"/>
  <c r="J7"/>
  <c r="L7"/>
  <c r="T6"/>
  <c r="R6"/>
  <c r="Q6"/>
  <c r="S6"/>
  <c r="P6"/>
  <c r="O6"/>
  <c r="L5"/>
  <c r="T5"/>
  <c r="R5"/>
  <c r="Q5"/>
  <c r="S5"/>
  <c r="P5"/>
  <c r="O5"/>
  <c r="T4"/>
  <c r="R4"/>
  <c r="Q4"/>
  <c r="S4"/>
  <c r="P4"/>
  <c r="O4"/>
  <c r="L3"/>
  <c r="T3"/>
  <c r="R3"/>
  <c r="Q3"/>
  <c r="S3"/>
  <c r="P3"/>
  <c r="O3"/>
  <c r="B17" i="17"/>
  <c r="F17"/>
  <c r="E17"/>
  <c r="D17"/>
  <c r="B16"/>
  <c r="F16"/>
  <c r="E16"/>
  <c r="D16"/>
  <c r="B15"/>
  <c r="F15"/>
  <c r="E15"/>
  <c r="D15"/>
  <c r="B14"/>
  <c r="F14"/>
  <c r="E14"/>
  <c r="D14"/>
  <c r="B13"/>
  <c r="F13"/>
  <c r="E13"/>
  <c r="D13"/>
  <c r="B12"/>
  <c r="F12"/>
  <c r="E12"/>
  <c r="D12"/>
  <c r="B11"/>
  <c r="F11"/>
  <c r="E11"/>
  <c r="D11"/>
  <c r="B10"/>
  <c r="F10"/>
  <c r="E10"/>
  <c r="D10"/>
  <c r="B9"/>
  <c r="F9"/>
  <c r="E9"/>
  <c r="D9"/>
  <c r="B8"/>
  <c r="F8"/>
  <c r="E8"/>
  <c r="D8"/>
  <c r="F19"/>
  <c r="E19"/>
  <c r="E18"/>
  <c r="F18"/>
  <c r="D19"/>
  <c r="D18"/>
  <c r="B18"/>
  <c r="A7" i="18"/>
  <c r="E7"/>
  <c r="A9"/>
  <c r="E9"/>
  <c r="A11"/>
  <c r="E11"/>
  <c r="A13"/>
  <c r="E13"/>
  <c r="A15"/>
  <c r="E15"/>
  <c r="A17"/>
  <c r="E17"/>
  <c r="A19"/>
  <c r="E19"/>
  <c r="A21"/>
  <c r="E21"/>
  <c r="A23"/>
  <c r="E23"/>
  <c r="A25"/>
  <c r="E25"/>
  <c r="E28"/>
  <c r="D7"/>
  <c r="D9"/>
  <c r="D11"/>
  <c r="D13"/>
  <c r="D15"/>
  <c r="D17"/>
  <c r="D19"/>
  <c r="D21"/>
  <c r="D23"/>
  <c r="D25"/>
  <c r="D28"/>
  <c r="C7"/>
  <c r="C9"/>
  <c r="C11"/>
  <c r="C13"/>
  <c r="C15"/>
  <c r="C17"/>
  <c r="C19"/>
  <c r="C21"/>
  <c r="C23"/>
  <c r="C25"/>
  <c r="C28"/>
  <c r="E27"/>
  <c r="D27"/>
  <c r="C27"/>
  <c r="A27"/>
</calcChain>
</file>

<file path=xl/sharedStrings.xml><?xml version="1.0" encoding="utf-8"?>
<sst xmlns="http://schemas.openxmlformats.org/spreadsheetml/2006/main" count="440" uniqueCount="206">
  <si>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</si>
  <si>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</si>
  <si>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221</t>
    </r>
    <r>
      <rPr>
        <sz val="18"/>
        <color indexed="9"/>
        <rFont val="Times"/>
      </rPr>
      <t xml:space="preserve"> =</t>
    </r>
    <phoneticPr fontId="2" type="noConversion"/>
  </si>
  <si>
    <t>Level 3: 30</t>
    <phoneticPr fontId="2" type="noConversion"/>
  </si>
  <si>
    <t>Level 4: 45</t>
    <phoneticPr fontId="2" type="noConversion"/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</si>
  <si>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</si>
  <si>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  <phoneticPr fontId="2" type="noConversion"/>
  </si>
  <si>
    <r>
      <t>MSW =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</si>
  <si>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</si>
  <si>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</si>
  <si>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</si>
  <si>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T</t>
    </r>
    <r>
      <rPr>
        <vertAlign val="subscript"/>
        <sz val="18"/>
        <color indexed="9"/>
        <rFont val="Times"/>
      </rPr>
      <t>j</t>
    </r>
    <phoneticPr fontId="2" type="noConversion"/>
  </si>
  <si>
    <t>MS</t>
    <phoneticPr fontId="2" type="noConversion"/>
  </si>
  <si>
    <t>CI percent =</t>
    <phoneticPr fontId="2" type="noConversion"/>
  </si>
  <si>
    <t>Factor 2: Delay Interval</t>
  </si>
  <si>
    <t>Crit F</t>
    <phoneticPr fontId="2" type="noConversion"/>
  </si>
  <si>
    <t>Cols</t>
    <phoneticPr fontId="2" type="noConversion"/>
  </si>
  <si>
    <t>Rows</t>
    <phoneticPr fontId="2" type="noConversion"/>
  </si>
  <si>
    <r>
      <t>s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</si>
  <si>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sz val="18"/>
        <color indexed="9"/>
        <rFont val="Times"/>
      </rPr>
      <t>'s</t>
    </r>
    <phoneticPr fontId="2" type="noConversion"/>
  </si>
  <si>
    <t>CxR</t>
    <phoneticPr fontId="2" type="noConversion"/>
  </si>
  <si>
    <t>Within</t>
    <phoneticPr fontId="2" type="noConversion"/>
  </si>
  <si>
    <t>Total</t>
    <phoneticPr fontId="2" type="noConversion"/>
  </si>
  <si>
    <r>
      <t>CI around M</t>
    </r>
    <r>
      <rPr>
        <vertAlign val="subscript"/>
        <sz val="18"/>
        <color indexed="9"/>
        <rFont val="Times"/>
      </rPr>
      <t>jk</t>
    </r>
    <r>
      <rPr>
        <sz val="18"/>
        <color indexed="9"/>
        <rFont val="Times"/>
      </rPr>
      <t>'s (HOV):</t>
    </r>
    <phoneticPr fontId="2" type="noConversion"/>
  </si>
  <si>
    <t>45%</t>
    <phoneticPr fontId="2" type="noConversion"/>
  </si>
  <si>
    <t>Incentive (dollars per word)</t>
    <phoneticPr fontId="2" type="noConversion"/>
  </si>
  <si>
    <t>Person effect</t>
    <phoneticPr fontId="2" type="noConversion"/>
  </si>
  <si>
    <t>Person</t>
    <phoneticPr fontId="2" type="noConversion"/>
  </si>
  <si>
    <r>
      <t>M</t>
    </r>
    <r>
      <rPr>
        <vertAlign val="subscript"/>
        <sz val="18"/>
        <color indexed="9"/>
        <rFont val="Times"/>
      </rPr>
      <t>Cj</t>
    </r>
    <phoneticPr fontId="2" type="noConversion"/>
  </si>
  <si>
    <r>
      <t>s</t>
    </r>
    <r>
      <rPr>
        <vertAlign val="subscript"/>
        <sz val="18"/>
        <color indexed="9"/>
        <rFont val="Times"/>
      </rPr>
      <t>S</t>
    </r>
    <r>
      <rPr>
        <sz val="18"/>
        <color indexed="9"/>
        <rFont val="Times"/>
      </rPr>
      <t xml:space="preserve"> =</t>
    </r>
  </si>
  <si>
    <r>
      <t>s</t>
    </r>
    <r>
      <rPr>
        <vertAlign val="subscript"/>
        <sz val="18"/>
        <color indexed="9"/>
        <rFont val="Times"/>
      </rPr>
      <t>e</t>
    </r>
    <r>
      <rPr>
        <sz val="18"/>
        <color indexed="9"/>
        <rFont val="Times"/>
      </rPr>
      <t xml:space="preserve"> =</t>
    </r>
  </si>
  <si>
    <r>
      <rPr>
        <sz val="18"/>
        <color indexed="9"/>
        <rFont val="Symbol"/>
      </rPr>
      <t>m</t>
    </r>
    <r>
      <rPr>
        <sz val="18"/>
        <color indexed="9"/>
        <rFont val="Times"/>
      </rPr>
      <t xml:space="preserve"> = </t>
    </r>
  </si>
  <si>
    <r>
      <t>a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</si>
  <si>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</si>
  <si>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</si>
  <si>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t xml:space="preserve">N = </t>
    <phoneticPr fontId="2" type="noConversion"/>
  </si>
  <si>
    <t>SSW =</t>
    <phoneticPr fontId="2" type="noConversion"/>
  </si>
  <si>
    <r>
      <t>T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</si>
  <si>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</si>
  <si>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</si>
  <si>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111</t>
    </r>
    <r>
      <rPr>
        <sz val="18"/>
        <color indexed="9"/>
        <rFont val="Times"/>
      </rPr>
      <t xml:space="preserve"> =</t>
    </r>
    <phoneticPr fontId="2" type="noConversion"/>
  </si>
  <si>
    <t>Factor 1: Amount of Degradation (percent pixels removed)</t>
    <phoneticPr fontId="2" type="noConversion"/>
  </si>
  <si>
    <t>Delayed test</t>
    <phoneticPr fontId="2" type="noConversion"/>
  </si>
  <si>
    <t xml:space="preserve">Immediate test  </t>
    <phoneticPr fontId="2" type="noConversion"/>
  </si>
  <si>
    <t>df =</t>
    <phoneticPr fontId="2" type="noConversion"/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</si>
  <si>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</si>
  <si>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</si>
  <si>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</si>
  <si>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</si>
  <si>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</si>
  <si>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</si>
  <si>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sz val="18"/>
        <color indexed="9"/>
        <rFont val="Times"/>
      </rPr>
      <t xml:space="preserve"> = </t>
    </r>
    <phoneticPr fontId="2" type="noConversion"/>
  </si>
  <si>
    <t>K =</t>
    <phoneticPr fontId="2" type="noConversion"/>
  </si>
  <si>
    <r>
      <t>n</t>
    </r>
    <r>
      <rPr>
        <vertAlign val="subscript"/>
        <sz val="18"/>
        <color indexed="9"/>
        <rFont val="Times"/>
      </rPr>
      <t>C</t>
    </r>
    <r>
      <rPr>
        <sz val="18"/>
        <color indexed="9"/>
        <rFont val="Times"/>
      </rPr>
      <t xml:space="preserve"> = </t>
    </r>
    <phoneticPr fontId="2" type="noConversion"/>
  </si>
  <si>
    <r>
      <t>n</t>
    </r>
    <r>
      <rPr>
        <vertAlign val="subscript"/>
        <sz val="18"/>
        <color indexed="9"/>
        <rFont val="Times"/>
      </rPr>
      <t>R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</si>
  <si>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321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</si>
  <si>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</si>
  <si>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</si>
  <si>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222</t>
    </r>
    <r>
      <rPr>
        <sz val="18"/>
        <color indexed="9"/>
        <rFont val="Times"/>
      </rPr>
      <t xml:space="preserve"> =</t>
    </r>
    <phoneticPr fontId="2" type="noConversion"/>
  </si>
  <si>
    <t>non-HOV across two rows</t>
    <phoneticPr fontId="2" type="noConversion"/>
  </si>
  <si>
    <t>Degradation</t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</si>
  <si>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</si>
  <si>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 xml:space="preserve">J = </t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</si>
  <si>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</si>
  <si>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t>Factor 2: Delay Interval</t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</si>
  <si>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</si>
  <si>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</si>
  <si>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</si>
  <si>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</si>
  <si>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</si>
  <si>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</si>
  <si>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</si>
  <si>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</si>
  <si>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</si>
  <si>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</si>
  <si>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</si>
  <si>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224</t>
    </r>
    <r>
      <rPr>
        <sz val="18"/>
        <color indexed="9"/>
        <rFont val="Times"/>
      </rPr>
      <t xml:space="preserve"> =</t>
    </r>
    <phoneticPr fontId="2" type="noConversion"/>
  </si>
  <si>
    <t>SS</t>
    <phoneticPr fontId="2" type="noConversion"/>
  </si>
  <si>
    <t>MS</t>
    <phoneticPr fontId="2" type="noConversion"/>
  </si>
  <si>
    <t>Obt F</t>
    <phoneticPr fontId="2" type="noConversion"/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</si>
  <si>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</si>
  <si>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</si>
  <si>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  <phoneticPr fontId="2" type="noConversion"/>
  </si>
  <si>
    <t>df</t>
    <phoneticPr fontId="2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</si>
  <si>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  <phoneticPr fontId="2" type="noConversion"/>
  </si>
  <si>
    <t>Level 2: One-week delayed test</t>
    <phoneticPr fontId="2" type="noConversion"/>
  </si>
  <si>
    <t>ANOVA</t>
    <phoneticPr fontId="2" type="noConversion"/>
  </si>
  <si>
    <t>Source</t>
    <phoneticPr fontId="2" type="noConversion"/>
  </si>
  <si>
    <t>30%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</si>
  <si>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</si>
  <si>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</si>
  <si>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 xml:space="preserve">J = </t>
    <phoneticPr fontId="2" type="noConversion"/>
  </si>
  <si>
    <t xml:space="preserve">n = </t>
    <phoneticPr fontId="2" type="noConversion"/>
  </si>
  <si>
    <r>
      <t>n</t>
    </r>
    <r>
      <rPr>
        <vertAlign val="subscript"/>
        <sz val="18"/>
        <color indexed="9"/>
        <rFont val="Times"/>
      </rPr>
      <t>C</t>
    </r>
    <r>
      <rPr>
        <sz val="18"/>
        <color indexed="9"/>
        <rFont val="Times"/>
      </rPr>
      <t xml:space="preserve"> = </t>
    </r>
    <phoneticPr fontId="2" type="noConversion"/>
  </si>
  <si>
    <r>
      <t>n</t>
    </r>
    <r>
      <rPr>
        <vertAlign val="subscript"/>
        <sz val="18"/>
        <color indexed="9"/>
        <rFont val="Times"/>
      </rPr>
      <t>R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</si>
  <si>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</si>
  <si>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</si>
  <si>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</si>
  <si>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</si>
  <si>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</si>
  <si>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</si>
  <si>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r>
      <t>CI around M</t>
    </r>
    <r>
      <rPr>
        <vertAlign val="subscript"/>
        <sz val="18"/>
        <color indexed="13"/>
        <rFont val="Times"/>
      </rPr>
      <t>Cj</t>
    </r>
    <r>
      <rPr>
        <sz val="18"/>
        <color indexed="13"/>
        <rFont val="Times"/>
      </rPr>
      <t xml:space="preserve"> = ±</t>
    </r>
    <phoneticPr fontId="2" type="noConversion"/>
  </si>
  <si>
    <r>
      <t>m</t>
    </r>
    <r>
      <rPr>
        <vertAlign val="subscript"/>
        <sz val="18"/>
        <color indexed="9"/>
        <rFont val="Times"/>
      </rPr>
      <t>Cj</t>
    </r>
    <phoneticPr fontId="2" type="noConversion"/>
  </si>
  <si>
    <t xml:space="preserve">T = </t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</si>
  <si>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</si>
  <si>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</si>
  <si>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</si>
  <si>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</si>
  <si>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</si>
  <si>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313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</si>
  <si>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</si>
  <si>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</si>
  <si>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</si>
  <si>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</si>
  <si>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</si>
  <si>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</si>
  <si>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</si>
  <si>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</si>
  <si>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415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</si>
  <si>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</t>
    </r>
    <phoneticPr fontId="2" type="noConversion"/>
  </si>
  <si>
    <t>M =</t>
    <phoneticPr fontId="2" type="noConversion"/>
  </si>
  <si>
    <t>Crit F</t>
    <phoneticPr fontId="2" type="noConversion"/>
  </si>
  <si>
    <t>Within</t>
    <phoneticPr fontId="2" type="noConversion"/>
  </si>
  <si>
    <t>Obt F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</si>
  <si>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</si>
  <si>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ANOVA</t>
    <phoneticPr fontId="2" type="noConversion"/>
  </si>
  <si>
    <t>Source</t>
    <phoneticPr fontId="2" type="noConversion"/>
  </si>
  <si>
    <t>Factor 1: Amount of Degradation (percent pixels removed)</t>
    <phoneticPr fontId="2" type="noConversion"/>
  </si>
  <si>
    <t>Level 1: 0</t>
    <phoneticPr fontId="2" type="noConversion"/>
  </si>
  <si>
    <t>Level 2: 15</t>
    <phoneticPr fontId="2" type="noConversion"/>
  </si>
  <si>
    <r>
      <t>T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</si>
  <si>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</si>
  <si>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t>crit t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</si>
  <si>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Mjk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</si>
  <si>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</si>
  <si>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r>
      <t>x</t>
    </r>
    <r>
      <rPr>
        <vertAlign val="subscript"/>
        <sz val="18"/>
        <color indexed="9"/>
        <rFont val="Times"/>
      </rPr>
      <t>123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</si>
  <si>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</si>
  <si>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</si>
  <si>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</si>
  <si>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124</t>
    </r>
    <r>
      <rPr>
        <sz val="18"/>
        <color indexed="9"/>
        <rFont val="Times"/>
      </rPr>
      <t xml:space="preserve"> =</t>
    </r>
    <phoneticPr fontId="2" type="noConversion"/>
  </si>
  <si>
    <t>df</t>
    <phoneticPr fontId="2" type="noConversion"/>
  </si>
  <si>
    <t xml:space="preserve">CI % = </t>
    <phoneticPr fontId="2" type="noConversion"/>
  </si>
  <si>
    <t>For Graph:</t>
    <phoneticPr fontId="2" type="noConversion"/>
  </si>
  <si>
    <t xml:space="preserve">n = </t>
    <phoneticPr fontId="2" type="noConversion"/>
  </si>
  <si>
    <t>15%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</si>
  <si>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</si>
  <si>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</si>
  <si>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>Decision</t>
    <phoneticPr fontId="2" type="noConversion"/>
  </si>
  <si>
    <t>Dgrd</t>
    <phoneticPr fontId="2" type="noConversion"/>
  </si>
  <si>
    <t>dfW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</si>
  <si>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</si>
  <si>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</si>
  <si>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</si>
  <si>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</si>
  <si>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t>Level 2: One-week delayed test</t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</si>
  <si>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</si>
  <si>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</si>
  <si>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</si>
  <si>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</si>
  <si>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</si>
  <si>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</si>
  <si>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</si>
  <si>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</si>
  <si>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213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</si>
  <si>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</si>
  <si>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</si>
  <si>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113</t>
    </r>
    <r>
      <rPr>
        <sz val="18"/>
        <color indexed="9"/>
        <rFont val="Times"/>
      </rPr>
      <t xml:space="preserve"> =</t>
    </r>
    <phoneticPr fontId="2" type="noConversion"/>
  </si>
  <si>
    <t>Level 2:</t>
    <phoneticPr fontId="2" type="noConversion"/>
  </si>
  <si>
    <t>Level 3:</t>
    <phoneticPr fontId="2" type="noConversion"/>
  </si>
  <si>
    <t>Level 4:</t>
    <phoneticPr fontId="2" type="noConversion"/>
  </si>
  <si>
    <t>MSW =</t>
    <phoneticPr fontId="2" type="noConversion"/>
  </si>
  <si>
    <t>CI=</t>
    <phoneticPr fontId="2" type="noConversion"/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</si>
  <si>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</si>
  <si>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</si>
  <si>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</si>
  <si>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  <phoneticPr fontId="2" type="noConversion"/>
  </si>
  <si>
    <t xml:space="preserve"> </t>
    <phoneticPr fontId="2" type="noConversion"/>
  </si>
  <si>
    <t>Crit F</t>
    <phoneticPr fontId="2" type="noConversion"/>
  </si>
  <si>
    <t>Obt F</t>
    <phoneticPr fontId="2" type="noConversion"/>
  </si>
  <si>
    <t>Obt F</t>
    <phoneticPr fontId="2" type="noConversion"/>
  </si>
  <si>
    <t>Crit F</t>
    <phoneticPr fontId="2" type="noConversion"/>
  </si>
  <si>
    <t>Level 1: Immediate test</t>
  </si>
  <si>
    <t>Level 1: Immediate test</t>
    <phoneticPr fontId="2" type="noConversion"/>
  </si>
  <si>
    <t>Btwn</t>
    <phoneticPr fontId="2" type="noConversion"/>
  </si>
  <si>
    <r>
      <t xml:space="preserve">Reality: The </t>
    </r>
    <r>
      <rPr>
        <sz val="30"/>
        <color indexed="9"/>
        <rFont val="Symbol"/>
      </rPr>
      <t>m</t>
    </r>
    <r>
      <rPr>
        <sz val="30"/>
        <color indexed="9"/>
        <rFont val="Times"/>
      </rPr>
      <t>'s</t>
    </r>
    <phoneticPr fontId="2" type="noConversion"/>
  </si>
  <si>
    <t>Level 1: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</si>
  <si>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</si>
  <si>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</si>
  <si>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</si>
  <si>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</si>
  <si>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</si>
  <si>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</si>
  <si>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</si>
  <si>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</si>
  <si>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</si>
  <si>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</si>
  <si>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</si>
  <si>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</si>
  <si>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</si>
  <si>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425</t>
    </r>
    <r>
      <rPr>
        <sz val="18"/>
        <color indexed="9"/>
        <rFont val="Times"/>
      </rPr>
      <t xml:space="preserve"> =</t>
    </r>
    <phoneticPr fontId="2" type="noConversion"/>
  </si>
  <si>
    <t>For Graph:</t>
    <phoneticPr fontId="2" type="noConversion"/>
  </si>
  <si>
    <t>Between</t>
    <phoneticPr fontId="2" type="noConversion"/>
  </si>
  <si>
    <t>1%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</si>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</sst>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"/>
    <numFmt numFmtId="167" formatCode="_(&quot;$&quot;* #,##0.00_);_(&quot;$&quot;* \(#,##0.00\);_(&quot;$&quot;* &quot;-&quot;??_);_(@_)"/>
    <numFmt numFmtId="169" formatCode="0.000"/>
    <numFmt numFmtId="170" formatCode="#,##0.0"/>
    <numFmt numFmtId="171" formatCode="#,##0.000"/>
    <numFmt numFmtId="172" formatCode="0.0"/>
    <numFmt numFmtId="173" formatCode="0.0%"/>
  </numFmts>
  <fonts count="17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name val="Symbol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13"/>
      <name val="Times"/>
    </font>
    <font>
      <sz val="30"/>
      <color indexed="9"/>
      <name val="Symbol"/>
    </font>
    <font>
      <sz val="30"/>
      <color indexed="9"/>
      <name val="Times"/>
    </font>
    <font>
      <b/>
      <sz val="18"/>
      <color indexed="8"/>
      <name val="Times"/>
    </font>
    <font>
      <u/>
      <sz val="18"/>
      <color indexed="12"/>
      <name val="Times"/>
    </font>
    <font>
      <u/>
      <sz val="18"/>
      <color indexed="20"/>
      <name val="Times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indexed="9"/>
      </right>
      <top/>
      <bottom style="medium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 style="thick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thin">
        <color auto="1"/>
      </right>
      <top/>
      <bottom style="medium">
        <color indexed="9"/>
      </bottom>
      <diagonal/>
    </border>
    <border>
      <left/>
      <right/>
      <top/>
      <bottom style="thin">
        <color indexed="8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 style="thin">
        <color auto="1"/>
      </bottom>
      <diagonal/>
    </border>
    <border>
      <left/>
      <right style="medium">
        <color indexed="9"/>
      </right>
      <top/>
      <bottom style="thin">
        <color indexed="8"/>
      </bottom>
      <diagonal/>
    </border>
  </borders>
  <cellStyleXfs count="5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</cellStyleXfs>
  <cellXfs count="297">
    <xf numFmtId="4" fontId="0" fillId="0" borderId="0" xfId="0">
      <alignment horizontal="center" vertical="center"/>
    </xf>
    <xf numFmtId="4" fontId="3" fillId="0" borderId="0" xfId="0" applyFont="1">
      <alignment horizontal="center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4" fontId="3" fillId="0" borderId="0" xfId="0" applyFont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171" fontId="3" fillId="0" borderId="0" xfId="0" applyNumberFormat="1" applyFont="1" applyBorder="1" applyAlignment="1">
      <alignment vertical="center"/>
    </xf>
    <xf numFmtId="4" fontId="3" fillId="0" borderId="0" xfId="0" applyFont="1" applyBorder="1" applyAlignment="1">
      <alignment horizontal="left" vertical="center"/>
    </xf>
    <xf numFmtId="170" fontId="3" fillId="0" borderId="0" xfId="0" applyNumberFormat="1" applyFont="1" applyBorder="1" applyAlignment="1">
      <alignment horizontal="right" vertical="center"/>
    </xf>
    <xf numFmtId="4" fontId="3" fillId="0" borderId="0" xfId="0" applyFont="1" applyBorder="1">
      <alignment horizontal="center" vertical="center"/>
    </xf>
    <xf numFmtId="171" fontId="3" fillId="0" borderId="0" xfId="0" applyNumberFormat="1" applyFont="1" applyBorder="1" applyAlignment="1">
      <alignment horizontal="left" vertical="center"/>
    </xf>
    <xf numFmtId="4" fontId="3" fillId="0" borderId="0" xfId="0" applyFont="1" applyAlignment="1">
      <alignment horizontal="center" vertical="center"/>
    </xf>
    <xf numFmtId="4" fontId="0" fillId="2" borderId="0" xfId="0" applyFill="1" applyAlignment="1">
      <alignment horizontal="right" vertical="center"/>
    </xf>
    <xf numFmtId="4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Border="1" applyAlignment="1">
      <alignment horizontal="left" vertical="center"/>
    </xf>
    <xf numFmtId="170" fontId="3" fillId="0" borderId="0" xfId="0" applyNumberFormat="1" applyFont="1" applyBorder="1" applyAlignment="1">
      <alignment horizontal="right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4" fontId="4" fillId="0" borderId="0" xfId="0" applyFont="1" applyBorder="1" applyAlignment="1">
      <alignment horizontal="center" vertical="center"/>
    </xf>
    <xf numFmtId="4" fontId="5" fillId="3" borderId="0" xfId="0" applyFont="1" applyFill="1" applyBorder="1" applyAlignment="1">
      <alignment horizontal="right" vertical="center"/>
    </xf>
    <xf numFmtId="4" fontId="5" fillId="3" borderId="0" xfId="0" applyFont="1" applyFill="1" applyBorder="1" applyAlignment="1">
      <alignment horizontal="center" vertical="center"/>
    </xf>
    <xf numFmtId="4" fontId="5" fillId="3" borderId="0" xfId="0" applyFont="1" applyFill="1" applyAlignment="1">
      <alignment horizontal="center" vertical="center"/>
    </xf>
    <xf numFmtId="4" fontId="6" fillId="4" borderId="0" xfId="0" applyFont="1" applyFill="1" applyAlignment="1">
      <alignment horizontal="center" vertical="center"/>
    </xf>
    <xf numFmtId="4" fontId="7" fillId="4" borderId="0" xfId="0" applyFont="1" applyFill="1" applyAlignment="1">
      <alignment horizontal="right" vertical="center"/>
    </xf>
    <xf numFmtId="4" fontId="6" fillId="4" borderId="0" xfId="0" applyFont="1" applyFill="1" applyAlignment="1">
      <alignment horizontal="left" vertical="center"/>
    </xf>
    <xf numFmtId="3" fontId="6" fillId="5" borderId="0" xfId="0" applyNumberFormat="1" applyFont="1" applyFill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Alignment="1">
      <alignment horizontal="center" vertical="center"/>
    </xf>
    <xf numFmtId="4" fontId="6" fillId="4" borderId="0" xfId="0" applyFont="1" applyFill="1" applyAlignment="1">
      <alignment vertical="center" wrapText="1"/>
    </xf>
    <xf numFmtId="4" fontId="6" fillId="4" borderId="2" xfId="0" applyFont="1" applyFill="1" applyBorder="1" applyAlignment="1">
      <alignment horizontal="center" vertical="center"/>
    </xf>
    <xf numFmtId="4" fontId="6" fillId="4" borderId="0" xfId="0" applyFont="1" applyFill="1" applyBorder="1" applyAlignment="1">
      <alignment horizontal="center" vertical="center"/>
    </xf>
    <xf numFmtId="4" fontId="6" fillId="4" borderId="2" xfId="0" applyFont="1" applyFill="1" applyBorder="1" applyAlignment="1">
      <alignment horizontal="center" vertical="center" wrapText="1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Alignment="1">
      <alignment horizontal="center" vertical="center" textRotation="90" wrapText="1"/>
    </xf>
    <xf numFmtId="171" fontId="3" fillId="0" borderId="0" xfId="0" applyNumberFormat="1" applyFont="1" applyBorder="1" applyAlignment="1">
      <alignment horizontal="right" vertical="center"/>
    </xf>
    <xf numFmtId="4" fontId="3" fillId="0" borderId="0" xfId="0" applyFont="1" applyBorder="1" applyAlignment="1">
      <alignment horizontal="left" vertical="center"/>
    </xf>
    <xf numFmtId="4" fontId="6" fillId="5" borderId="0" xfId="0" applyFont="1" applyFill="1" applyBorder="1" applyAlignment="1">
      <alignment horizontal="right" vertical="center"/>
    </xf>
    <xf numFmtId="3" fontId="6" fillId="5" borderId="0" xfId="0" applyNumberFormat="1" applyFont="1" applyFill="1" applyBorder="1" applyAlignment="1">
      <alignment horizontal="left" vertical="center"/>
    </xf>
    <xf numFmtId="4" fontId="7" fillId="6" borderId="0" xfId="0" applyFont="1" applyFill="1" applyBorder="1" applyAlignment="1">
      <alignment horizontal="right"/>
    </xf>
    <xf numFmtId="4" fontId="6" fillId="6" borderId="0" xfId="0" applyFont="1" applyFill="1" applyBorder="1" applyAlignment="1">
      <alignment horizontal="right" vertical="center"/>
    </xf>
    <xf numFmtId="9" fontId="6" fillId="6" borderId="0" xfId="1" applyFont="1" applyFill="1" applyBorder="1" applyAlignment="1">
      <alignment horizontal="left" vertical="center"/>
    </xf>
    <xf numFmtId="4" fontId="6" fillId="6" borderId="0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4" fontId="6" fillId="5" borderId="3" xfId="0" applyFont="1" applyFill="1" applyBorder="1" applyAlignment="1">
      <alignment horizontal="right" vertical="center"/>
    </xf>
    <xf numFmtId="3" fontId="6" fillId="5" borderId="3" xfId="0" applyNumberFormat="1" applyFont="1" applyFill="1" applyBorder="1" applyAlignment="1">
      <alignment horizontal="center" vertical="center"/>
    </xf>
    <xf numFmtId="4" fontId="6" fillId="6" borderId="0" xfId="0" applyFont="1" applyFill="1" applyAlignment="1">
      <alignment vertical="center" wrapText="1"/>
    </xf>
    <xf numFmtId="4" fontId="6" fillId="6" borderId="2" xfId="0" applyFont="1" applyFill="1" applyBorder="1" applyAlignment="1">
      <alignment horizontal="center" vertical="center" wrapText="1"/>
    </xf>
    <xf numFmtId="4" fontId="6" fillId="6" borderId="0" xfId="0" applyFont="1" applyFill="1" applyAlignment="1">
      <alignment horizontal="right" vertical="center"/>
    </xf>
    <xf numFmtId="4" fontId="7" fillId="6" borderId="0" xfId="0" applyFont="1" applyFill="1" applyBorder="1" applyAlignment="1">
      <alignment horizontal="right" vertical="center"/>
    </xf>
    <xf numFmtId="2" fontId="6" fillId="6" borderId="0" xfId="0" applyNumberFormat="1" applyFont="1" applyFill="1" applyBorder="1" applyAlignment="1">
      <alignment horizontal="left" vertical="center"/>
    </xf>
    <xf numFmtId="4" fontId="6" fillId="5" borderId="0" xfId="0" applyFont="1" applyFill="1" applyBorder="1" applyAlignment="1">
      <alignment horizontal="center" vertical="center"/>
    </xf>
    <xf numFmtId="3" fontId="6" fillId="6" borderId="0" xfId="1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4" fontId="6" fillId="5" borderId="2" xfId="0" applyFont="1" applyFill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6" fillId="6" borderId="0" xfId="0" applyFont="1" applyFill="1" applyBorder="1">
      <alignment horizontal="center" vertical="center"/>
    </xf>
    <xf numFmtId="4" fontId="6" fillId="6" borderId="0" xfId="0" applyFont="1" applyFill="1" applyBorder="1" applyAlignment="1">
      <alignment horizontal="right"/>
    </xf>
    <xf numFmtId="4" fontId="6" fillId="6" borderId="0" xfId="0" quotePrefix="1" applyFont="1" applyFill="1" applyBorder="1" applyAlignment="1">
      <alignment horizontal="left" vertical="center"/>
    </xf>
    <xf numFmtId="4" fontId="6" fillId="5" borderId="0" xfId="0" quotePrefix="1" applyFont="1" applyFill="1" applyBorder="1" applyAlignment="1">
      <alignment horizontal="left" vertical="center"/>
    </xf>
    <xf numFmtId="4" fontId="6" fillId="5" borderId="0" xfId="0" applyFont="1" applyFill="1" applyBorder="1" applyAlignment="1">
      <alignment horizontal="left" vertical="center"/>
    </xf>
    <xf numFmtId="170" fontId="6" fillId="5" borderId="0" xfId="0" quotePrefix="1" applyNumberFormat="1" applyFont="1" applyFill="1" applyBorder="1" applyAlignment="1">
      <alignment horizontal="left" vertical="center"/>
    </xf>
    <xf numFmtId="4" fontId="6" fillId="5" borderId="0" xfId="0" applyNumberFormat="1" applyFont="1" applyFill="1" applyBorder="1" applyAlignment="1">
      <alignment horizontal="left" vertical="center"/>
    </xf>
    <xf numFmtId="4" fontId="6" fillId="5" borderId="8" xfId="0" applyFont="1" applyFill="1" applyBorder="1" applyAlignment="1">
      <alignment horizontal="right" vertical="center"/>
    </xf>
    <xf numFmtId="4" fontId="6" fillId="5" borderId="0" xfId="0" applyFont="1" applyFill="1" applyBorder="1" applyAlignment="1">
      <alignment horizontal="right" vertical="center" textRotation="90" wrapText="1"/>
    </xf>
    <xf numFmtId="4" fontId="3" fillId="7" borderId="9" xfId="0" applyFont="1" applyFill="1" applyBorder="1">
      <alignment horizontal="center" vertical="center"/>
    </xf>
    <xf numFmtId="4" fontId="3" fillId="7" borderId="3" xfId="0" applyFont="1" applyFill="1" applyBorder="1">
      <alignment horizontal="center" vertical="center"/>
    </xf>
    <xf numFmtId="4" fontId="6" fillId="5" borderId="9" xfId="0" applyFont="1" applyFill="1" applyBorder="1" applyAlignment="1">
      <alignment horizontal="right" vertical="center"/>
    </xf>
    <xf numFmtId="4" fontId="6" fillId="5" borderId="4" xfId="0" applyFont="1" applyFill="1" applyBorder="1" applyAlignment="1">
      <alignment horizontal="right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>
      <alignment horizontal="center" vertical="center"/>
    </xf>
    <xf numFmtId="170" fontId="6" fillId="5" borderId="4" xfId="0" applyNumberFormat="1" applyFont="1" applyFill="1" applyBorder="1" applyAlignment="1">
      <alignment horizontal="center" vertical="center"/>
    </xf>
    <xf numFmtId="170" fontId="6" fillId="5" borderId="12" xfId="0" applyNumberFormat="1" applyFont="1" applyFill="1" applyBorder="1" applyAlignment="1">
      <alignment horizontal="center" vertical="center"/>
    </xf>
    <xf numFmtId="4" fontId="6" fillId="5" borderId="13" xfId="0" applyFont="1" applyFill="1" applyBorder="1" applyAlignment="1">
      <alignment horizontal="right" vertical="center"/>
    </xf>
    <xf numFmtId="170" fontId="6" fillId="5" borderId="14" xfId="0" applyNumberFormat="1" applyFont="1" applyFill="1" applyBorder="1" applyAlignment="1">
      <alignment horizontal="center" vertical="center"/>
    </xf>
    <xf numFmtId="170" fontId="6" fillId="6" borderId="14" xfId="0" applyNumberFormat="1" applyFont="1" applyFill="1" applyBorder="1" applyAlignment="1">
      <alignment horizontal="right"/>
    </xf>
    <xf numFmtId="170" fontId="6" fillId="6" borderId="9" xfId="0" quotePrefix="1" applyNumberFormat="1" applyFont="1" applyFill="1" applyBorder="1" applyAlignment="1">
      <alignment horizontal="left" vertical="center"/>
    </xf>
    <xf numFmtId="4" fontId="6" fillId="6" borderId="9" xfId="0" applyFont="1" applyFill="1" applyBorder="1" applyAlignment="1">
      <alignment horizontal="center" vertical="center"/>
    </xf>
    <xf numFmtId="3" fontId="6" fillId="5" borderId="16" xfId="0" applyNumberFormat="1" applyFont="1" applyFill="1" applyBorder="1" applyAlignment="1">
      <alignment horizontal="center" vertical="center"/>
    </xf>
    <xf numFmtId="4" fontId="6" fillId="6" borderId="9" xfId="0" applyFont="1" applyFill="1" applyBorder="1">
      <alignment horizontal="center" vertical="center"/>
    </xf>
    <xf numFmtId="4" fontId="6" fillId="5" borderId="9" xfId="0" applyFont="1" applyFill="1" applyBorder="1" applyAlignment="1">
      <alignment horizontal="right" vertical="center" textRotation="90" wrapText="1"/>
    </xf>
    <xf numFmtId="4" fontId="6" fillId="6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/>
    </xf>
    <xf numFmtId="4" fontId="6" fillId="5" borderId="14" xfId="0" applyFont="1" applyFill="1" applyBorder="1" applyAlignment="1">
      <alignment horizontal="right" vertical="center"/>
    </xf>
    <xf numFmtId="4" fontId="6" fillId="5" borderId="9" xfId="0" applyNumberFormat="1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horizontal="right" vertical="center"/>
    </xf>
    <xf numFmtId="4" fontId="6" fillId="4" borderId="14" xfId="0" applyFont="1" applyFill="1" applyBorder="1" applyAlignment="1">
      <alignment horizontal="left" vertical="center"/>
    </xf>
    <xf numFmtId="3" fontId="7" fillId="4" borderId="21" xfId="0" applyNumberFormat="1" applyFont="1" applyFill="1" applyBorder="1" applyAlignment="1">
      <alignment horizontal="right" vertical="center"/>
    </xf>
    <xf numFmtId="3" fontId="6" fillId="4" borderId="21" xfId="0" applyNumberFormat="1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4" fontId="3" fillId="4" borderId="0" xfId="0" applyFont="1" applyFill="1">
      <alignment horizontal="center" vertical="center"/>
    </xf>
    <xf numFmtId="4" fontId="6" fillId="0" borderId="0" xfId="0" applyFont="1" applyBorder="1" applyAlignment="1">
      <alignment horizontal="center" vertical="center"/>
    </xf>
    <xf numFmtId="171" fontId="6" fillId="3" borderId="0" xfId="0" applyNumberFormat="1" applyFont="1" applyFill="1" applyBorder="1" applyAlignment="1"/>
    <xf numFmtId="4" fontId="6" fillId="3" borderId="0" xfId="0" applyFont="1" applyFill="1" applyAlignment="1">
      <alignment horizontal="center"/>
    </xf>
    <xf numFmtId="4" fontId="6" fillId="3" borderId="0" xfId="0" applyFont="1" applyFill="1" applyBorder="1" applyAlignment="1">
      <alignment horizontal="right"/>
    </xf>
    <xf numFmtId="170" fontId="6" fillId="3" borderId="0" xfId="0" applyNumberFormat="1" applyFont="1" applyFill="1" applyBorder="1" applyAlignment="1">
      <alignment horizontal="left"/>
    </xf>
    <xf numFmtId="3" fontId="6" fillId="3" borderId="0" xfId="0" applyNumberFormat="1" applyFont="1" applyFill="1" applyBorder="1" applyAlignment="1">
      <alignment horizontal="left"/>
    </xf>
    <xf numFmtId="171" fontId="6" fillId="3" borderId="0" xfId="0" applyNumberFormat="1" applyFont="1" applyFill="1" applyBorder="1" applyAlignment="1">
      <alignment horizontal="left"/>
    </xf>
    <xf numFmtId="4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left"/>
    </xf>
    <xf numFmtId="4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left"/>
    </xf>
    <xf numFmtId="4" fontId="6" fillId="3" borderId="0" xfId="0" applyFont="1" applyFill="1" applyAlignment="1">
      <alignment horizontal="left"/>
    </xf>
    <xf numFmtId="4" fontId="6" fillId="3" borderId="2" xfId="0" applyFont="1" applyFill="1" applyBorder="1" applyAlignment="1">
      <alignment horizontal="center"/>
    </xf>
    <xf numFmtId="4" fontId="6" fillId="3" borderId="2" xfId="0" applyFont="1" applyFill="1" applyBorder="1" applyAlignment="1">
      <alignment horizontal="right"/>
    </xf>
    <xf numFmtId="171" fontId="6" fillId="3" borderId="2" xfId="0" applyNumberFormat="1" applyFont="1" applyFill="1" applyBorder="1" applyAlignment="1">
      <alignment horizontal="left"/>
    </xf>
    <xf numFmtId="4" fontId="3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left"/>
    </xf>
    <xf numFmtId="171" fontId="6" fillId="3" borderId="0" xfId="0" applyNumberFormat="1" applyFont="1" applyFill="1" applyAlignment="1">
      <alignment horizontal="left"/>
    </xf>
    <xf numFmtId="3" fontId="6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left"/>
    </xf>
    <xf numFmtId="4" fontId="6" fillId="3" borderId="0" xfId="0" applyNumberFormat="1" applyFont="1" applyFill="1" applyBorder="1" applyAlignment="1">
      <alignment horizontal="left"/>
    </xf>
    <xf numFmtId="4" fontId="6" fillId="3" borderId="0" xfId="0" applyNumberFormat="1" applyFont="1" applyFill="1" applyBorder="1" applyAlignment="1">
      <alignment horizontal="left"/>
    </xf>
    <xf numFmtId="4" fontId="5" fillId="3" borderId="0" xfId="0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left"/>
    </xf>
    <xf numFmtId="4" fontId="6" fillId="3" borderId="0" xfId="0" applyFont="1" applyFill="1" applyBorder="1" applyAlignment="1">
      <alignment horizontal="left"/>
    </xf>
    <xf numFmtId="171" fontId="6" fillId="3" borderId="0" xfId="0" applyNumberFormat="1" applyFont="1" applyFill="1" applyBorder="1" applyAlignment="1">
      <alignment horizontal="center"/>
    </xf>
    <xf numFmtId="171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left"/>
    </xf>
    <xf numFmtId="3" fontId="6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left"/>
    </xf>
    <xf numFmtId="3" fontId="6" fillId="3" borderId="0" xfId="0" applyNumberFormat="1" applyFont="1" applyFill="1" applyBorder="1" applyAlignment="1">
      <alignment horizontal="right"/>
    </xf>
    <xf numFmtId="3" fontId="7" fillId="4" borderId="25" xfId="0" applyNumberFormat="1" applyFont="1" applyFill="1" applyBorder="1" applyAlignment="1">
      <alignment horizontal="right" vertical="center"/>
    </xf>
    <xf numFmtId="4" fontId="6" fillId="6" borderId="0" xfId="0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right"/>
    </xf>
    <xf numFmtId="4" fontId="6" fillId="6" borderId="0" xfId="0" applyFont="1" applyFill="1" applyBorder="1" applyAlignment="1">
      <alignment horizontal="left"/>
    </xf>
    <xf numFmtId="9" fontId="6" fillId="6" borderId="0" xfId="1" applyFont="1" applyFill="1" applyBorder="1" applyAlignment="1">
      <alignment horizontal="left"/>
    </xf>
    <xf numFmtId="3" fontId="6" fillId="6" borderId="0" xfId="0" applyNumberFormat="1" applyFont="1" applyFill="1" applyBorder="1" applyAlignment="1">
      <alignment horizontal="right"/>
    </xf>
    <xf numFmtId="3" fontId="6" fillId="6" borderId="0" xfId="0" applyNumberFormat="1" applyFont="1" applyFill="1" applyBorder="1" applyAlignment="1">
      <alignment horizontal="left"/>
    </xf>
    <xf numFmtId="4" fontId="6" fillId="4" borderId="18" xfId="0" applyFont="1" applyFill="1" applyBorder="1" applyAlignment="1">
      <alignment horizontal="right" vertical="center"/>
    </xf>
    <xf numFmtId="4" fontId="6" fillId="4" borderId="2" xfId="0" applyFont="1" applyFill="1" applyBorder="1" applyAlignment="1">
      <alignment horizontal="right" vertical="center"/>
    </xf>
    <xf numFmtId="3" fontId="6" fillId="4" borderId="5" xfId="0" applyNumberFormat="1" applyFont="1" applyFill="1" applyBorder="1" applyAlignment="1">
      <alignment horizontal="left" vertical="center"/>
    </xf>
    <xf numFmtId="4" fontId="6" fillId="6" borderId="0" xfId="0" applyFont="1" applyFill="1" applyBorder="1" applyAlignment="1">
      <alignment horizontal="center" vertical="center"/>
    </xf>
    <xf numFmtId="4" fontId="6" fillId="5" borderId="0" xfId="0" applyFont="1" applyFill="1" applyBorder="1" applyAlignment="1">
      <alignment horizontal="right" vertical="center" textRotation="90" wrapText="1"/>
    </xf>
    <xf numFmtId="4" fontId="6" fillId="5" borderId="9" xfId="0" applyFont="1" applyFill="1" applyBorder="1" applyAlignment="1">
      <alignment horizontal="right" vertical="center" textRotation="90" wrapText="1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Alignment="1">
      <alignment horizontal="center" vertical="center" textRotation="90" wrapText="1"/>
    </xf>
    <xf numFmtId="170" fontId="6" fillId="5" borderId="0" xfId="0" applyNumberFormat="1" applyFont="1" applyFill="1" applyAlignment="1">
      <alignment horizontal="center" vertical="center"/>
    </xf>
    <xf numFmtId="4" fontId="5" fillId="3" borderId="0" xfId="0" applyFont="1" applyFill="1" applyAlignment="1">
      <alignment horizontal="left" vertical="center"/>
    </xf>
    <xf numFmtId="4" fontId="3" fillId="0" borderId="0" xfId="0" applyFont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right"/>
    </xf>
    <xf numFmtId="4" fontId="6" fillId="8" borderId="2" xfId="0" applyFont="1" applyFill="1" applyBorder="1">
      <alignment horizontal="center" vertical="center"/>
    </xf>
    <xf numFmtId="4" fontId="6" fillId="8" borderId="0" xfId="0" applyFont="1" applyFill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170" fontId="6" fillId="9" borderId="0" xfId="0" applyNumberFormat="1" applyFont="1" applyFill="1" applyAlignment="1">
      <alignment horizontal="center" vertical="center"/>
    </xf>
    <xf numFmtId="4" fontId="6" fillId="9" borderId="0" xfId="0" applyFont="1" applyFill="1" applyBorder="1" applyAlignment="1">
      <alignment horizontal="center" vertical="center"/>
    </xf>
    <xf numFmtId="4" fontId="6" fillId="9" borderId="0" xfId="0" applyFont="1" applyFill="1" applyBorder="1" applyAlignment="1">
      <alignment horizontal="left" vertical="center"/>
    </xf>
    <xf numFmtId="4" fontId="7" fillId="9" borderId="0" xfId="0" applyFont="1" applyFill="1" applyBorder="1" applyAlignment="1">
      <alignment horizontal="right" vertical="center"/>
    </xf>
    <xf numFmtId="4" fontId="6" fillId="9" borderId="0" xfId="0" applyFont="1" applyFill="1" applyBorder="1">
      <alignment horizontal="center" vertical="center"/>
    </xf>
    <xf numFmtId="3" fontId="6" fillId="9" borderId="0" xfId="0" applyNumberFormat="1" applyFont="1" applyFill="1" applyBorder="1" applyAlignment="1">
      <alignment horizontal="center" vertical="center"/>
    </xf>
    <xf numFmtId="4" fontId="6" fillId="9" borderId="0" xfId="0" applyNumberFormat="1" applyFont="1" applyFill="1" applyBorder="1" applyAlignment="1">
      <alignment horizontal="center" vertical="center"/>
    </xf>
    <xf numFmtId="4" fontId="6" fillId="9" borderId="0" xfId="0" applyNumberFormat="1" applyFont="1" applyFill="1" applyBorder="1" applyAlignment="1">
      <alignment horizontal="right" vertical="center"/>
    </xf>
    <xf numFmtId="4" fontId="7" fillId="5" borderId="0" xfId="0" applyFont="1" applyFill="1" applyBorder="1" applyAlignment="1">
      <alignment horizontal="right" vertical="center"/>
    </xf>
    <xf numFmtId="4" fontId="6" fillId="5" borderId="0" xfId="0" applyFont="1" applyFill="1" applyBorder="1">
      <alignment horizontal="center" vertical="center"/>
    </xf>
    <xf numFmtId="4" fontId="6" fillId="5" borderId="0" xfId="0" applyNumberFormat="1" applyFont="1" applyFill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right" vertical="center"/>
    </xf>
    <xf numFmtId="4" fontId="6" fillId="3" borderId="28" xfId="0" applyFont="1" applyFill="1" applyBorder="1">
      <alignment horizontal="center" vertical="center"/>
    </xf>
    <xf numFmtId="4" fontId="6" fillId="3" borderId="29" xfId="0" applyFont="1" applyFill="1" applyBorder="1">
      <alignment horizontal="center" vertical="center"/>
    </xf>
    <xf numFmtId="4" fontId="6" fillId="3" borderId="26" xfId="0" applyFont="1" applyFill="1" applyBorder="1">
      <alignment horizontal="center" vertical="center"/>
    </xf>
    <xf numFmtId="4" fontId="6" fillId="3" borderId="27" xfId="0" applyNumberFormat="1" applyFont="1" applyFill="1" applyBorder="1">
      <alignment horizontal="center" vertical="center"/>
    </xf>
    <xf numFmtId="3" fontId="6" fillId="6" borderId="0" xfId="0" applyNumberFormat="1" applyFont="1" applyFill="1" applyBorder="1" applyAlignment="1">
      <alignment horizontal="right" vertical="center"/>
    </xf>
    <xf numFmtId="3" fontId="6" fillId="6" borderId="0" xfId="0" applyNumberFormat="1" applyFont="1" applyFill="1" applyBorder="1" applyAlignment="1">
      <alignment horizontal="left" vertical="center"/>
    </xf>
    <xf numFmtId="4" fontId="3" fillId="2" borderId="0" xfId="0" applyFont="1" applyFill="1" applyAlignment="1">
      <alignment horizontal="center" vertical="center"/>
    </xf>
    <xf numFmtId="4" fontId="3" fillId="2" borderId="0" xfId="0" applyFont="1" applyFill="1">
      <alignment horizontal="center" vertical="center"/>
    </xf>
    <xf numFmtId="4" fontId="6" fillId="5" borderId="2" xfId="0" applyFont="1" applyFill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171" fontId="6" fillId="5" borderId="2" xfId="0" applyNumberFormat="1" applyFont="1" applyFill="1" applyBorder="1" applyAlignment="1">
      <alignment horizontal="right" vertical="center"/>
    </xf>
    <xf numFmtId="4" fontId="6" fillId="5" borderId="2" xfId="0" applyFont="1" applyFill="1" applyBorder="1">
      <alignment horizontal="center" vertical="center"/>
    </xf>
    <xf numFmtId="170" fontId="6" fillId="6" borderId="30" xfId="0" applyNumberFormat="1" applyFont="1" applyFill="1" applyBorder="1" applyAlignment="1">
      <alignment horizontal="right"/>
    </xf>
    <xf numFmtId="4" fontId="6" fillId="9" borderId="35" xfId="0" applyFont="1" applyFill="1" applyBorder="1" applyAlignment="1">
      <alignment horizontal="right" vertical="center"/>
    </xf>
    <xf numFmtId="4" fontId="6" fillId="5" borderId="35" xfId="0" applyFont="1" applyFill="1" applyBorder="1" applyAlignment="1">
      <alignment horizontal="right" vertical="center"/>
    </xf>
    <xf numFmtId="4" fontId="6" fillId="9" borderId="2" xfId="0" applyFont="1" applyFill="1" applyBorder="1">
      <alignment horizontal="center" vertical="center"/>
    </xf>
    <xf numFmtId="4" fontId="6" fillId="9" borderId="2" xfId="0" applyFont="1" applyFill="1" applyBorder="1" applyAlignment="1">
      <alignment horizontal="center" vertical="center"/>
    </xf>
    <xf numFmtId="4" fontId="6" fillId="9" borderId="2" xfId="0" applyFont="1" applyFill="1" applyBorder="1" applyAlignment="1">
      <alignment horizontal="right" vertical="center"/>
    </xf>
    <xf numFmtId="4" fontId="6" fillId="9" borderId="32" xfId="0" applyFont="1" applyFill="1" applyBorder="1" applyAlignment="1">
      <alignment horizontal="right" vertical="center"/>
    </xf>
    <xf numFmtId="3" fontId="6" fillId="9" borderId="33" xfId="0" applyNumberFormat="1" applyFont="1" applyFill="1" applyBorder="1" applyAlignment="1">
      <alignment horizontal="center" vertical="center"/>
    </xf>
    <xf numFmtId="3" fontId="6" fillId="9" borderId="36" xfId="0" applyNumberFormat="1" applyFont="1" applyFill="1" applyBorder="1" applyAlignment="1">
      <alignment horizontal="center" vertical="center"/>
    </xf>
    <xf numFmtId="3" fontId="6" fillId="9" borderId="33" xfId="0" applyNumberFormat="1" applyFont="1" applyFill="1" applyBorder="1">
      <alignment horizontal="center" vertical="center"/>
    </xf>
    <xf numFmtId="4" fontId="6" fillId="5" borderId="32" xfId="0" applyFont="1" applyFill="1" applyBorder="1" applyAlignment="1">
      <alignment horizontal="right" vertical="center"/>
    </xf>
    <xf numFmtId="3" fontId="6" fillId="5" borderId="33" xfId="0" applyNumberFormat="1" applyFont="1" applyFill="1" applyBorder="1" applyAlignment="1">
      <alignment horizontal="center" vertical="center"/>
    </xf>
    <xf numFmtId="3" fontId="6" fillId="5" borderId="36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>
      <alignment horizontal="center" vertical="center"/>
    </xf>
    <xf numFmtId="4" fontId="6" fillId="9" borderId="34" xfId="0" applyFont="1" applyFill="1" applyBorder="1" applyAlignment="1">
      <alignment horizontal="right" vertical="center"/>
    </xf>
    <xf numFmtId="4" fontId="6" fillId="9" borderId="37" xfId="0" applyFont="1" applyFill="1" applyBorder="1" applyAlignment="1">
      <alignment horizontal="right" vertical="center"/>
    </xf>
    <xf numFmtId="4" fontId="6" fillId="5" borderId="34" xfId="0" applyFont="1" applyFill="1" applyBorder="1" applyAlignment="1">
      <alignment horizontal="right" vertical="center"/>
    </xf>
    <xf numFmtId="4" fontId="6" fillId="5" borderId="37" xfId="0" applyFont="1" applyFill="1" applyBorder="1" applyAlignment="1">
      <alignment horizontal="right" vertical="center"/>
    </xf>
    <xf numFmtId="4" fontId="6" fillId="5" borderId="38" xfId="0" applyFont="1" applyFill="1" applyBorder="1" applyAlignment="1">
      <alignment horizontal="right" vertical="center"/>
    </xf>
    <xf numFmtId="170" fontId="6" fillId="5" borderId="20" xfId="0" applyNumberFormat="1" applyFont="1" applyFill="1" applyBorder="1" applyAlignment="1">
      <alignment horizontal="center" vertical="center"/>
    </xf>
    <xf numFmtId="4" fontId="6" fillId="9" borderId="38" xfId="0" applyFont="1" applyFill="1" applyBorder="1" applyAlignment="1">
      <alignment horizontal="right" vertical="center"/>
    </xf>
    <xf numFmtId="170" fontId="6" fillId="9" borderId="20" xfId="0" applyNumberFormat="1" applyFont="1" applyFill="1" applyBorder="1" applyAlignment="1">
      <alignment horizontal="center" vertical="center"/>
    </xf>
    <xf numFmtId="4" fontId="6" fillId="9" borderId="8" xfId="0" applyFont="1" applyFill="1" applyBorder="1" applyAlignment="1">
      <alignment horizontal="right" vertical="center"/>
    </xf>
    <xf numFmtId="4" fontId="6" fillId="9" borderId="3" xfId="0" applyFont="1" applyFill="1" applyBorder="1" applyAlignment="1">
      <alignment horizontal="center" vertical="center"/>
    </xf>
    <xf numFmtId="4" fontId="6" fillId="9" borderId="3" xfId="0" applyFont="1" applyFill="1" applyBorder="1">
      <alignment horizontal="center" vertical="center"/>
    </xf>
    <xf numFmtId="170" fontId="6" fillId="6" borderId="3" xfId="0" quotePrefix="1" applyNumberFormat="1" applyFont="1" applyFill="1" applyBorder="1" applyAlignment="1">
      <alignment horizontal="left" vertical="center"/>
    </xf>
    <xf numFmtId="171" fontId="14" fillId="10" borderId="1" xfId="0" applyNumberFormat="1" applyFont="1" applyFill="1" applyBorder="1" applyAlignment="1">
      <alignment horizontal="right" vertical="center"/>
    </xf>
    <xf numFmtId="4" fontId="14" fillId="10" borderId="0" xfId="0" applyNumberFormat="1" applyFont="1" applyFill="1" applyBorder="1" applyAlignment="1">
      <alignment horizontal="right" vertical="center"/>
    </xf>
    <xf numFmtId="171" fontId="6" fillId="9" borderId="2" xfId="0" applyNumberFormat="1" applyFont="1" applyFill="1" applyBorder="1" applyAlignment="1">
      <alignment horizontal="right" vertical="center"/>
    </xf>
    <xf numFmtId="171" fontId="14" fillId="10" borderId="40" xfId="0" applyNumberFormat="1" applyFont="1" applyFill="1" applyBorder="1" applyAlignment="1">
      <alignment horizontal="right" vertical="center"/>
    </xf>
    <xf numFmtId="4" fontId="6" fillId="9" borderId="43" xfId="0" applyFont="1" applyFill="1" applyBorder="1" applyAlignment="1">
      <alignment horizontal="center" vertical="center"/>
    </xf>
    <xf numFmtId="4" fontId="6" fillId="9" borderId="43" xfId="0" applyFont="1" applyFill="1" applyBorder="1">
      <alignment horizontal="center" vertical="center"/>
    </xf>
    <xf numFmtId="4" fontId="6" fillId="9" borderId="42" xfId="0" applyFont="1" applyFill="1" applyBorder="1">
      <alignment horizontal="center" vertical="center"/>
    </xf>
    <xf numFmtId="4" fontId="6" fillId="9" borderId="33" xfId="0" applyFont="1" applyFill="1" applyBorder="1" applyAlignment="1">
      <alignment horizontal="center" vertical="center"/>
    </xf>
    <xf numFmtId="4" fontId="14" fillId="10" borderId="44" xfId="0" applyFont="1" applyFill="1" applyBorder="1" applyAlignment="1">
      <alignment horizontal="right" vertical="center"/>
    </xf>
    <xf numFmtId="4" fontId="14" fillId="10" borderId="33" xfId="0" applyNumberFormat="1" applyFont="1" applyFill="1" applyBorder="1" applyAlignment="1">
      <alignment horizontal="right" vertical="center"/>
    </xf>
    <xf numFmtId="4" fontId="6" fillId="9" borderId="33" xfId="0" applyNumberFormat="1" applyFont="1" applyFill="1" applyBorder="1" applyAlignment="1">
      <alignment horizontal="right" vertical="center"/>
    </xf>
    <xf numFmtId="4" fontId="6" fillId="9" borderId="20" xfId="0" applyFont="1" applyFill="1" applyBorder="1">
      <alignment horizontal="center" vertical="center"/>
    </xf>
    <xf numFmtId="4" fontId="6" fillId="5" borderId="34" xfId="0" applyFont="1" applyFill="1" applyBorder="1" applyAlignment="1">
      <alignment horizontal="center" vertical="center"/>
    </xf>
    <xf numFmtId="4" fontId="6" fillId="5" borderId="33" xfId="0" applyFont="1" applyFill="1" applyBorder="1">
      <alignment horizontal="center" vertical="center"/>
    </xf>
    <xf numFmtId="4" fontId="6" fillId="5" borderId="33" xfId="0" applyFont="1" applyFill="1" applyBorder="1" applyAlignment="1">
      <alignment horizontal="center" vertical="center"/>
    </xf>
    <xf numFmtId="4" fontId="14" fillId="10" borderId="45" xfId="0" applyFont="1" applyFill="1" applyBorder="1" applyAlignment="1">
      <alignment horizontal="right" vertical="center"/>
    </xf>
    <xf numFmtId="4" fontId="6" fillId="5" borderId="33" xfId="0" applyNumberFormat="1" applyFont="1" applyFill="1" applyBorder="1" applyAlignment="1">
      <alignment horizontal="right" vertical="center"/>
    </xf>
    <xf numFmtId="4" fontId="6" fillId="5" borderId="3" xfId="0" applyFont="1" applyFill="1" applyBorder="1">
      <alignment horizontal="center" vertical="center"/>
    </xf>
    <xf numFmtId="4" fontId="6" fillId="5" borderId="20" xfId="0" applyFont="1" applyFill="1" applyBorder="1">
      <alignment horizontal="center" vertical="center"/>
    </xf>
    <xf numFmtId="4" fontId="6" fillId="9" borderId="42" xfId="0" applyFont="1" applyFill="1" applyBorder="1" applyAlignment="1">
      <alignment horizontal="center" vertical="center"/>
    </xf>
    <xf numFmtId="3" fontId="6" fillId="9" borderId="33" xfId="0" applyNumberFormat="1" applyFont="1" applyFill="1" applyBorder="1" applyAlignment="1">
      <alignment horizontal="left" vertical="center"/>
    </xf>
    <xf numFmtId="4" fontId="6" fillId="9" borderId="20" xfId="0" applyNumberFormat="1" applyFont="1" applyFill="1" applyBorder="1" applyAlignment="1">
      <alignment horizontal="left" vertical="center"/>
    </xf>
    <xf numFmtId="3" fontId="6" fillId="5" borderId="33" xfId="0" applyNumberFormat="1" applyFont="1" applyFill="1" applyBorder="1" applyAlignment="1">
      <alignment horizontal="left" vertical="center"/>
    </xf>
    <xf numFmtId="4" fontId="6" fillId="5" borderId="20" xfId="0" applyNumberFormat="1" applyFont="1" applyFill="1" applyBorder="1" applyAlignment="1">
      <alignment horizontal="left" vertical="center"/>
    </xf>
    <xf numFmtId="4" fontId="6" fillId="9" borderId="41" xfId="0" quotePrefix="1" applyFont="1" applyFill="1" applyBorder="1" applyAlignment="1">
      <alignment horizontal="left" vertical="center"/>
    </xf>
    <xf numFmtId="4" fontId="6" fillId="9" borderId="34" xfId="0" quotePrefix="1" applyFont="1" applyFill="1" applyBorder="1" applyAlignment="1">
      <alignment horizontal="left" vertical="center"/>
    </xf>
    <xf numFmtId="4" fontId="6" fillId="9" borderId="34" xfId="0" applyFont="1" applyFill="1" applyBorder="1" applyAlignment="1">
      <alignment horizontal="left" vertical="center"/>
    </xf>
    <xf numFmtId="4" fontId="6" fillId="5" borderId="34" xfId="0" applyFont="1" applyFill="1" applyBorder="1" applyAlignment="1">
      <alignment horizontal="left" vertical="center"/>
    </xf>
    <xf numFmtId="170" fontId="6" fillId="5" borderId="34" xfId="0" quotePrefix="1" applyNumberFormat="1" applyFont="1" applyFill="1" applyBorder="1" applyAlignment="1">
      <alignment horizontal="left" vertical="center"/>
    </xf>
    <xf numFmtId="4" fontId="6" fillId="5" borderId="0" xfId="0" applyFont="1" applyFill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164" fontId="6" fillId="6" borderId="2" xfId="2" applyNumberFormat="1" applyFont="1" applyFill="1" applyBorder="1" applyAlignment="1">
      <alignment horizontal="center" vertical="center" wrapText="1"/>
    </xf>
    <xf numFmtId="170" fontId="6" fillId="4" borderId="0" xfId="0" applyNumberFormat="1" applyFont="1" applyFill="1" applyAlignment="1">
      <alignment horizontal="center" vertical="center"/>
    </xf>
    <xf numFmtId="4" fontId="7" fillId="4" borderId="2" xfId="0" applyFont="1" applyFill="1" applyBorder="1" applyAlignment="1">
      <alignment horizontal="center" vertical="center"/>
    </xf>
    <xf numFmtId="4" fontId="6" fillId="5" borderId="0" xfId="0" applyFont="1" applyFill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6" fillId="4" borderId="0" xfId="0" applyFont="1" applyFill="1" applyAlignment="1">
      <alignment horizontal="left" vertical="center" wrapText="1"/>
    </xf>
    <xf numFmtId="4" fontId="6" fillId="4" borderId="3" xfId="0" applyFont="1" applyFill="1" applyBorder="1" applyAlignment="1">
      <alignment horizontal="center" vertical="center"/>
    </xf>
    <xf numFmtId="4" fontId="6" fillId="4" borderId="0" xfId="0" applyFont="1" applyFill="1" applyAlignment="1">
      <alignment horizontal="right" vertical="center" wrapText="1"/>
    </xf>
    <xf numFmtId="4" fontId="7" fillId="4" borderId="0" xfId="0" applyFont="1" applyFill="1" applyBorder="1" applyAlignment="1">
      <alignment horizontal="right" vertical="center"/>
    </xf>
    <xf numFmtId="170" fontId="6" fillId="4" borderId="21" xfId="0" applyNumberFormat="1" applyFont="1" applyFill="1" applyBorder="1" applyAlignment="1">
      <alignment horizontal="center" vertical="center"/>
    </xf>
    <xf numFmtId="4" fontId="7" fillId="4" borderId="2" xfId="0" applyFont="1" applyFill="1" applyBorder="1" applyAlignment="1">
      <alignment horizontal="center" vertical="center"/>
    </xf>
    <xf numFmtId="4" fontId="6" fillId="6" borderId="0" xfId="0" applyFont="1" applyFill="1" applyBorder="1" applyAlignment="1">
      <alignment horizontal="center" vertical="center"/>
    </xf>
    <xf numFmtId="4" fontId="6" fillId="5" borderId="20" xfId="0" applyFont="1" applyFill="1" applyBorder="1" applyAlignment="1">
      <alignment horizontal="right" vertical="center" wrapText="1"/>
    </xf>
    <xf numFmtId="4" fontId="6" fillId="5" borderId="19" xfId="0" applyFont="1" applyFill="1" applyBorder="1" applyAlignment="1">
      <alignment horizontal="right" vertical="center" wrapText="1"/>
    </xf>
    <xf numFmtId="4" fontId="5" fillId="3" borderId="0" xfId="0" applyFont="1" applyFill="1" applyBorder="1" applyAlignment="1">
      <alignment horizontal="left"/>
    </xf>
    <xf numFmtId="3" fontId="7" fillId="4" borderId="23" xfId="0" applyNumberFormat="1" applyFont="1" applyFill="1" applyBorder="1" applyAlignment="1">
      <alignment horizontal="right" vertical="center"/>
    </xf>
    <xf numFmtId="3" fontId="7" fillId="4" borderId="18" xfId="0" applyNumberFormat="1" applyFont="1" applyFill="1" applyBorder="1" applyAlignment="1">
      <alignment horizontal="right" vertical="center"/>
    </xf>
    <xf numFmtId="170" fontId="6" fillId="4" borderId="10" xfId="0" applyNumberFormat="1" applyFont="1" applyFill="1" applyBorder="1" applyAlignment="1">
      <alignment horizontal="center" vertical="center"/>
    </xf>
    <xf numFmtId="170" fontId="6" fillId="4" borderId="2" xfId="0" applyNumberFormat="1" applyFont="1" applyFill="1" applyBorder="1" applyAlignment="1">
      <alignment horizontal="center" vertical="center"/>
    </xf>
    <xf numFmtId="4" fontId="6" fillId="5" borderId="17" xfId="0" applyFont="1" applyFill="1" applyBorder="1" applyAlignment="1">
      <alignment horizontal="right" vertical="center" textRotation="90" wrapText="1"/>
    </xf>
    <xf numFmtId="4" fontId="6" fillId="5" borderId="0" xfId="0" applyFont="1" applyFill="1" applyBorder="1" applyAlignment="1">
      <alignment horizontal="right" vertical="center" textRotation="90" wrapText="1"/>
    </xf>
    <xf numFmtId="4" fontId="6" fillId="5" borderId="9" xfId="0" applyFont="1" applyFill="1" applyBorder="1" applyAlignment="1">
      <alignment horizontal="right" vertical="center" textRotation="90" wrapText="1"/>
    </xf>
    <xf numFmtId="4" fontId="9" fillId="4" borderId="0" xfId="0" applyFont="1" applyFill="1" applyBorder="1" applyAlignment="1">
      <alignment horizontal="center" vertical="center"/>
    </xf>
    <xf numFmtId="4" fontId="6" fillId="4" borderId="11" xfId="0" applyFont="1" applyFill="1" applyBorder="1" applyAlignment="1">
      <alignment horizontal="right" vertical="center" wrapText="1"/>
    </xf>
    <xf numFmtId="4" fontId="6" fillId="4" borderId="5" xfId="0" applyFont="1" applyFill="1" applyBorder="1" applyAlignment="1">
      <alignment horizontal="right" vertical="center" wrapText="1"/>
    </xf>
    <xf numFmtId="4" fontId="6" fillId="4" borderId="6" xfId="0" applyFont="1" applyFill="1" applyBorder="1" applyAlignment="1">
      <alignment horizontal="right" vertical="center" wrapText="1"/>
    </xf>
    <xf numFmtId="4" fontId="6" fillId="4" borderId="7" xfId="0" applyFont="1" applyFill="1" applyBorder="1" applyAlignment="1">
      <alignment horizontal="right" vertical="center" textRotation="90" wrapText="1"/>
    </xf>
    <xf numFmtId="3" fontId="7" fillId="4" borderId="24" xfId="0" applyNumberFormat="1" applyFont="1" applyFill="1" applyBorder="1" applyAlignment="1">
      <alignment horizontal="right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 vertical="center"/>
    </xf>
    <xf numFmtId="3" fontId="7" fillId="4" borderId="10" xfId="0" applyNumberFormat="1" applyFont="1" applyFill="1" applyBorder="1" applyAlignment="1">
      <alignment horizontal="right" vertical="center"/>
    </xf>
    <xf numFmtId="4" fontId="6" fillId="5" borderId="4" xfId="0" applyFont="1" applyFill="1" applyBorder="1" applyAlignment="1">
      <alignment horizontal="right" vertical="center" wrapText="1"/>
    </xf>
    <xf numFmtId="4" fontId="6" fillId="5" borderId="14" xfId="0" applyFont="1" applyFill="1" applyBorder="1" applyAlignment="1">
      <alignment horizontal="right" vertical="center" wrapText="1"/>
    </xf>
    <xf numFmtId="3" fontId="13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4" fontId="6" fillId="6" borderId="13" xfId="0" quotePrefix="1" applyFont="1" applyFill="1" applyBorder="1" applyAlignment="1">
      <alignment horizontal="center" vertical="center"/>
    </xf>
    <xf numFmtId="4" fontId="6" fillId="6" borderId="13" xfId="0" applyFont="1" applyFill="1" applyBorder="1" applyAlignment="1">
      <alignment horizontal="center" vertical="center"/>
    </xf>
    <xf numFmtId="4" fontId="6" fillId="6" borderId="15" xfId="0" quotePrefix="1" applyFont="1" applyFill="1" applyBorder="1" applyAlignment="1">
      <alignment horizontal="center" vertical="center"/>
    </xf>
    <xf numFmtId="4" fontId="6" fillId="6" borderId="15" xfId="0" applyFont="1" applyFill="1" applyBorder="1" applyAlignment="1">
      <alignment horizontal="center" vertical="center"/>
    </xf>
    <xf numFmtId="4" fontId="6" fillId="6" borderId="14" xfId="0" quotePrefix="1" applyFont="1" applyFill="1" applyBorder="1" applyAlignment="1">
      <alignment horizontal="center" vertical="center"/>
    </xf>
    <xf numFmtId="4" fontId="9" fillId="6" borderId="0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6" fillId="6" borderId="39" xfId="0" applyFont="1" applyFill="1" applyBorder="1" applyAlignment="1">
      <alignment horizontal="center" vertical="center"/>
    </xf>
    <xf numFmtId="4" fontId="6" fillId="6" borderId="20" xfId="0" applyFont="1" applyFill="1" applyBorder="1" applyAlignment="1">
      <alignment horizontal="center" vertical="center"/>
    </xf>
    <xf numFmtId="4" fontId="3" fillId="0" borderId="0" xfId="0" applyFont="1" applyAlignment="1">
      <alignment horizontal="center" vertical="center" textRotation="90" wrapText="1"/>
    </xf>
    <xf numFmtId="4" fontId="6" fillId="9" borderId="31" xfId="0" applyFont="1" applyFill="1" applyBorder="1" applyAlignment="1">
      <alignment horizontal="left" vertical="center" textRotation="90" wrapText="1"/>
    </xf>
    <xf numFmtId="4" fontId="6" fillId="5" borderId="31" xfId="0" applyFont="1" applyFill="1" applyBorder="1" applyAlignment="1">
      <alignment horizontal="left" vertical="center" textRotation="90" wrapText="1"/>
    </xf>
    <xf numFmtId="4" fontId="6" fillId="6" borderId="38" xfId="0" applyFont="1" applyFill="1" applyBorder="1" applyAlignment="1">
      <alignment horizontal="center" vertical="center"/>
    </xf>
    <xf numFmtId="4" fontId="6" fillId="6" borderId="0" xfId="0" applyFont="1" applyFill="1" applyAlignment="1">
      <alignment horizontal="center" vertical="center" wrapText="1"/>
    </xf>
  </cellXfs>
  <cellStyles count="5">
    <cellStyle name="Currency" xfId="2" builtinId="4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ANOVA'!$O$3:$O$6</c:f>
              <c:numCache>
                <c:formatCode>#,##0</c:formatCode>
                <c:ptCount val="4"/>
                <c:pt idx="0">
                  <c:v>90.0</c:v>
                </c:pt>
                <c:pt idx="1">
                  <c:v>85.0</c:v>
                </c:pt>
                <c:pt idx="2">
                  <c:v>70.0</c:v>
                </c:pt>
                <c:pt idx="3">
                  <c:v>63.0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2.871642578739018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2.871642578739018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ANOVA'!$Q$3:$Q$6</c:f>
              <c:numCache>
                <c:formatCode>#,##0.0</c:formatCode>
                <c:ptCount val="4"/>
                <c:pt idx="0">
                  <c:v>90.0</c:v>
                </c:pt>
                <c:pt idx="1">
                  <c:v>84.4</c:v>
                </c:pt>
                <c:pt idx="2">
                  <c:v>69.4</c:v>
                </c:pt>
                <c:pt idx="3">
                  <c:v>61.4</c:v>
                </c:pt>
              </c:numCache>
            </c:numRef>
          </c:yVal>
        </c:ser>
        <c:ser>
          <c:idx val="2"/>
          <c:order val="2"/>
          <c:tx>
            <c:v>mu's: Delayed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ANOVA'!$P$3:$P$6</c:f>
              <c:numCache>
                <c:formatCode>#,##0</c:formatCode>
                <c:ptCount val="4"/>
                <c:pt idx="0">
                  <c:v>66.0</c:v>
                </c:pt>
                <c:pt idx="1">
                  <c:v>63.0</c:v>
                </c:pt>
                <c:pt idx="2">
                  <c:v>62.0</c:v>
                </c:pt>
                <c:pt idx="3">
                  <c:v>61.0</c:v>
                </c:pt>
              </c:numCache>
            </c:numRef>
          </c:yVal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2.871642578739018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2.871642578739018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ANOVA'!$R$3:$R$6</c:f>
              <c:numCache>
                <c:formatCode>#,##0.0</c:formatCode>
                <c:ptCount val="4"/>
                <c:pt idx="0">
                  <c:v>67.0</c:v>
                </c:pt>
                <c:pt idx="1">
                  <c:v>62.6</c:v>
                </c:pt>
                <c:pt idx="2">
                  <c:v>59.6</c:v>
                </c:pt>
                <c:pt idx="3">
                  <c:v>61.0</c:v>
                </c:pt>
              </c:numCache>
            </c:numRef>
          </c:yVal>
        </c:ser>
        <c:axId val="518666440"/>
        <c:axId val="511557624"/>
      </c:scatterChart>
      <c:valAx>
        <c:axId val="518666440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11557624"/>
        <c:crosses val="autoZero"/>
        <c:crossBetween val="midCat"/>
        <c:majorUnit val="15.0"/>
        <c:minorUnit val="0.03"/>
      </c:valAx>
      <c:valAx>
        <c:axId val="511557624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18666440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 (2)'!$C$39</c:f>
                <c:numCache>
                  <c:formatCode>General</c:formatCode>
                  <c:ptCount val="1"/>
                  <c:pt idx="0">
                    <c:v>2.807718838622424</c:v>
                  </c:pt>
                </c:numCache>
              </c:numRef>
            </c:plus>
            <c:minus>
              <c:numRef>
                <c:f>'Two-way ANOVA (2)'!$C$39</c:f>
                <c:numCache>
                  <c:formatCode>General</c:formatCode>
                  <c:ptCount val="1"/>
                  <c:pt idx="0">
                    <c:v>2.807718838622424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(2)'!$Q$3:$Q$6</c:f>
              <c:numCache>
                <c:formatCode>#,##0.0</c:formatCode>
                <c:ptCount val="4"/>
                <c:pt idx="0">
                  <c:v>86.8</c:v>
                </c:pt>
                <c:pt idx="1">
                  <c:v>79.2</c:v>
                </c:pt>
                <c:pt idx="2">
                  <c:v>69.6</c:v>
                </c:pt>
                <c:pt idx="3">
                  <c:v>64.6</c:v>
                </c:pt>
              </c:numCache>
            </c:numRef>
          </c:yVal>
        </c:ser>
        <c:ser>
          <c:idx val="2"/>
          <c:order val="2"/>
          <c:tx>
            <c:v>mu's: Delayed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(2)'!$P$3:$P$6</c:f>
              <c:numCache>
                <c:formatCode>#,##0</c:formatCode>
                <c:ptCount val="4"/>
                <c:pt idx="0">
                  <c:v>66.0</c:v>
                </c:pt>
                <c:pt idx="1">
                  <c:v>63.0</c:v>
                </c:pt>
                <c:pt idx="2">
                  <c:v>62.0</c:v>
                </c:pt>
                <c:pt idx="3">
                  <c:v>61.0</c:v>
                </c:pt>
              </c:numCache>
            </c:numRef>
          </c:yVal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 (2)'!$C$39</c:f>
                <c:numCache>
                  <c:formatCode>General</c:formatCode>
                  <c:ptCount val="1"/>
                  <c:pt idx="0">
                    <c:v>2.807718838622424</c:v>
                  </c:pt>
                </c:numCache>
              </c:numRef>
            </c:plus>
            <c:minus>
              <c:numRef>
                <c:f>'Two-way ANOVA (2)'!$C$39</c:f>
                <c:numCache>
                  <c:formatCode>General</c:formatCode>
                  <c:ptCount val="1"/>
                  <c:pt idx="0">
                    <c:v>2.807718838622424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(2)'!$R$3:$R$6</c:f>
              <c:numCache>
                <c:formatCode>#,##0.0</c:formatCode>
                <c:ptCount val="4"/>
                <c:pt idx="0">
                  <c:v>66.0</c:v>
                </c:pt>
                <c:pt idx="1">
                  <c:v>61.0</c:v>
                </c:pt>
                <c:pt idx="2">
                  <c:v>61.4</c:v>
                </c:pt>
                <c:pt idx="3">
                  <c:v>60.8</c:v>
                </c:pt>
              </c:numCache>
            </c:numRef>
          </c:yVal>
        </c:ser>
        <c:ser>
          <c:idx val="4"/>
          <c:order val="4"/>
          <c:tx>
            <c:v>Column mu's</c:v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(2)'!$S$3:$S$6</c:f>
              <c:numCache>
                <c:formatCode>#,##0</c:formatCode>
                <c:ptCount val="4"/>
                <c:pt idx="0">
                  <c:v>78.0</c:v>
                </c:pt>
                <c:pt idx="1">
                  <c:v>71.5</c:v>
                </c:pt>
                <c:pt idx="2">
                  <c:v>66.0</c:v>
                </c:pt>
                <c:pt idx="3">
                  <c:v>63.0</c:v>
                </c:pt>
              </c:numCache>
            </c:numRef>
          </c:yVal>
        </c:ser>
        <c:ser>
          <c:idx val="5"/>
          <c:order val="5"/>
          <c:tx>
            <c:v>Column M's</c:v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 (2)'!$C$40</c:f>
                <c:numCache>
                  <c:formatCode>General</c:formatCode>
                  <c:ptCount val="1"/>
                  <c:pt idx="0">
                    <c:v>1.985357030455133</c:v>
                  </c:pt>
                </c:numCache>
              </c:numRef>
            </c:plus>
            <c:minus>
              <c:numRef>
                <c:f>'Two-way ANOVA (2)'!$C$40</c:f>
                <c:numCache>
                  <c:formatCode>General</c:formatCode>
                  <c:ptCount val="1"/>
                  <c:pt idx="0">
                    <c:v>1.985357030455133</c:v>
                  </c:pt>
                </c:numCache>
              </c:numRef>
            </c:minus>
          </c:errBars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(2)'!$T$3:$T$6</c:f>
              <c:numCache>
                <c:formatCode>#,##0.00</c:formatCode>
                <c:ptCount val="4"/>
                <c:pt idx="0">
                  <c:v>76.4</c:v>
                </c:pt>
                <c:pt idx="1">
                  <c:v>70.1</c:v>
                </c:pt>
                <c:pt idx="2">
                  <c:v>65.5</c:v>
                </c:pt>
                <c:pt idx="3">
                  <c:v>62.7</c:v>
                </c:pt>
              </c:numCache>
            </c:numRef>
          </c:yVal>
        </c:ser>
        <c:axId val="518317096"/>
        <c:axId val="511542968"/>
      </c:scatterChart>
      <c:valAx>
        <c:axId val="518317096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11542968"/>
        <c:crosses val="autoZero"/>
        <c:crossBetween val="midCat"/>
        <c:majorUnit val="15.0"/>
        <c:minorUnit val="0.03"/>
      </c:valAx>
      <c:valAx>
        <c:axId val="511542968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18317096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1"/>
          <c:order val="0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90"/>
              </a:solidFill>
              <a:ln w="12700" cmpd="sng">
                <a:solidFill>
                  <a:srgbClr val="00009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'Simple effects'!$I$20</c:f>
                <c:numCache>
                  <c:formatCode>General</c:formatCode>
                  <c:ptCount val="1"/>
                  <c:pt idx="0">
                    <c:v>2.550237280788355</c:v>
                  </c:pt>
                </c:numCache>
              </c:numRef>
            </c:plus>
            <c:minus>
              <c:numRef>
                <c:f>'Simple effects'!$I$20</c:f>
                <c:numCache>
                  <c:formatCode>General</c:formatCode>
                  <c:ptCount val="1"/>
                  <c:pt idx="0">
                    <c:v>2.550237280788355</c:v>
                  </c:pt>
                </c:numCache>
              </c:numRef>
            </c:minus>
            <c:spPr>
              <a:ln>
                <a:solidFill>
                  <a:srgbClr val="000090"/>
                </a:solidFill>
              </a:ln>
            </c:spPr>
          </c:errBars>
          <c:xVal>
            <c:numRef>
              <c:f>'Simple effects'!$B$20:$B$23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'Simple effects'!$C$20:$C$23</c:f>
              <c:numCache>
                <c:formatCode>#,##0.0</c:formatCode>
                <c:ptCount val="4"/>
                <c:pt idx="0">
                  <c:v>89.8</c:v>
                </c:pt>
                <c:pt idx="1">
                  <c:v>82.6</c:v>
                </c:pt>
                <c:pt idx="2">
                  <c:v>72.4</c:v>
                </c:pt>
                <c:pt idx="3">
                  <c:v>63.6</c:v>
                </c:pt>
              </c:numCache>
            </c:numRef>
          </c:yVal>
        </c:ser>
        <c:ser>
          <c:idx val="3"/>
          <c:order val="1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2.871642578739018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2.871642578739018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'Simple effects'!$B$20:$B$23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'Simple effects'!$D$20:$D$23</c:f>
              <c:numCache>
                <c:formatCode>#,##0.0</c:formatCode>
                <c:ptCount val="4"/>
                <c:pt idx="0">
                  <c:v>62.6</c:v>
                </c:pt>
                <c:pt idx="1">
                  <c:v>64.4</c:v>
                </c:pt>
                <c:pt idx="2">
                  <c:v>62.2</c:v>
                </c:pt>
                <c:pt idx="3">
                  <c:v>61.8</c:v>
                </c:pt>
              </c:numCache>
            </c:numRef>
          </c:yVal>
        </c:ser>
        <c:axId val="461390328"/>
        <c:axId val="74181896"/>
      </c:scatterChart>
      <c:valAx>
        <c:axId val="461390328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74181896"/>
        <c:crosses val="autoZero"/>
        <c:crossBetween val="midCat"/>
        <c:majorUnit val="15.0"/>
        <c:minorUnit val="0.03"/>
      </c:valAx>
      <c:valAx>
        <c:axId val="74181896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.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1390328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'WSD-Incentive(2)'!$D$8:$F$8</c:f>
              <c:numCache>
                <c:formatCode>#,##0</c:formatCode>
                <c:ptCount val="3"/>
                <c:pt idx="0">
                  <c:v>6.0</c:v>
                </c:pt>
                <c:pt idx="1">
                  <c:v>9.0</c:v>
                </c:pt>
                <c:pt idx="2">
                  <c:v>12.0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'WSD-Incentive(2)'!$D$9:$F$9</c:f>
              <c:numCache>
                <c:formatCode>#,##0</c:formatCode>
                <c:ptCount val="3"/>
                <c:pt idx="0">
                  <c:v>12.0</c:v>
                </c:pt>
                <c:pt idx="1">
                  <c:v>18.0</c:v>
                </c:pt>
                <c:pt idx="2">
                  <c:v>19.0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'WSD-Incentive(2)'!$D$10:$F$10</c:f>
              <c:numCache>
                <c:formatCode>#,##0</c:formatCode>
                <c:ptCount val="3"/>
                <c:pt idx="0">
                  <c:v>10.0</c:v>
                </c:pt>
                <c:pt idx="1">
                  <c:v>13.0</c:v>
                </c:pt>
                <c:pt idx="2">
                  <c:v>18.0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'WSD-Incentive(2)'!$D$11:$F$11</c:f>
              <c:numCache>
                <c:formatCode>#,##0</c:formatCode>
                <c:ptCount val="3"/>
                <c:pt idx="0">
                  <c:v>12.0</c:v>
                </c:pt>
                <c:pt idx="1">
                  <c:v>16.0</c:v>
                </c:pt>
                <c:pt idx="2">
                  <c:v>20.0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'WSD-Incentive(2)'!$D$12:$F$12</c:f>
              <c:numCache>
                <c:formatCode>#,##0</c:formatCode>
                <c:ptCount val="3"/>
                <c:pt idx="0">
                  <c:v>7.0</c:v>
                </c:pt>
                <c:pt idx="1">
                  <c:v>13.0</c:v>
                </c:pt>
                <c:pt idx="2">
                  <c:v>15.0</c:v>
                </c:pt>
              </c:numCache>
            </c:numRef>
          </c:yVal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'WSD-Incentive(2)'!$D$13:$F$13</c:f>
              <c:numCache>
                <c:formatCode>#,##0</c:formatCode>
                <c:ptCount val="3"/>
                <c:pt idx="0">
                  <c:v>7.0</c:v>
                </c:pt>
                <c:pt idx="1">
                  <c:v>10.0</c:v>
                </c:pt>
                <c:pt idx="2">
                  <c:v>12.0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'WSD-Incentive(2)'!$D$14:$F$14</c:f>
              <c:numCache>
                <c:formatCode>#,##0</c:formatCode>
                <c:ptCount val="3"/>
                <c:pt idx="0">
                  <c:v>5.0</c:v>
                </c:pt>
                <c:pt idx="1">
                  <c:v>9.0</c:v>
                </c:pt>
                <c:pt idx="2">
                  <c:v>11.0</c:v>
                </c:pt>
              </c:numCache>
            </c:numRef>
          </c:yVal>
        </c:ser>
        <c:ser>
          <c:idx val="7"/>
          <c:order val="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'WSD-Incentive(2)'!$D$15:$F$15</c:f>
              <c:numCache>
                <c:formatCode>#,##0</c:formatCode>
                <c:ptCount val="3"/>
                <c:pt idx="0">
                  <c:v>6.0</c:v>
                </c:pt>
                <c:pt idx="1">
                  <c:v>13.0</c:v>
                </c:pt>
                <c:pt idx="2">
                  <c:v>14.0</c:v>
                </c:pt>
              </c:numCache>
            </c:numRef>
          </c:yVal>
        </c:ser>
        <c:ser>
          <c:idx val="8"/>
          <c:order val="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'WSD-Incentive(2)'!$D$16:$F$16</c:f>
              <c:numCache>
                <c:formatCode>#,##0</c:formatCode>
                <c:ptCount val="3"/>
                <c:pt idx="0">
                  <c:v>7.0</c:v>
                </c:pt>
                <c:pt idx="1">
                  <c:v>15.0</c:v>
                </c:pt>
                <c:pt idx="2">
                  <c:v>16.0</c:v>
                </c:pt>
              </c:numCache>
            </c:numRef>
          </c:yVal>
        </c:ser>
        <c:ser>
          <c:idx val="9"/>
          <c:order val="9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'WSD-Incentive(2)'!$D$17:$F$17</c:f>
              <c:numCache>
                <c:formatCode>#,##0</c:formatCode>
                <c:ptCount val="3"/>
                <c:pt idx="0">
                  <c:v>10.0</c:v>
                </c:pt>
                <c:pt idx="1">
                  <c:v>15.0</c:v>
                </c:pt>
                <c:pt idx="2">
                  <c:v>17.0</c:v>
                </c:pt>
              </c:numCache>
            </c:numRef>
          </c:yVal>
        </c:ser>
        <c:ser>
          <c:idx val="10"/>
          <c:order val="10"/>
          <c:spPr>
            <a:ln w="25400">
              <a:solidFill>
                <a:srgbClr val="FF0000"/>
              </a:solidFill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'WSD-Incentive(2)'!$D$7:$F$7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'WSD-Incentive(2)'!$D$19:$F$19</c:f>
              <c:numCache>
                <c:formatCode>0.00</c:formatCode>
                <c:ptCount val="3"/>
                <c:pt idx="0">
                  <c:v>8.2</c:v>
                </c:pt>
                <c:pt idx="1">
                  <c:v>13.1</c:v>
                </c:pt>
                <c:pt idx="2">
                  <c:v>15.4</c:v>
                </c:pt>
              </c:numCache>
            </c:numRef>
          </c:yVal>
        </c:ser>
        <c:axId val="518039160"/>
        <c:axId val="616519528"/>
      </c:scatterChart>
      <c:valAx>
        <c:axId val="518039160"/>
        <c:scaling>
          <c:orientation val="minMax"/>
          <c:max val="27.0"/>
          <c:min val="0.0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Incentive (dollars per word)</a:t>
                </a:r>
              </a:p>
            </c:rich>
          </c:tx>
          <c:layout/>
        </c:title>
        <c:numFmt formatCode="\$#,##0_);\(\$#,##0\)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616519528"/>
        <c:crosses val="autoZero"/>
        <c:crossBetween val="midCat"/>
      </c:valAx>
      <c:valAx>
        <c:axId val="616519528"/>
        <c:scaling>
          <c:orientation val="minMax"/>
          <c:max val="29.0"/>
          <c:min val="0.0"/>
        </c:scaling>
        <c:axPos val="l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Words Recalled</a:t>
                </a:r>
              </a:p>
            </c:rich>
          </c:tx>
          <c:layout>
            <c:manualLayout>
              <c:xMode val="edge"/>
              <c:yMode val="edge"/>
              <c:x val="0.0017636684303351"/>
              <c:y val="0.269281199005054"/>
            </c:manualLayout>
          </c:layout>
        </c:title>
        <c:numFmt formatCode="#,##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18039160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75000"/>
      </a:schemeClr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'WSD-Incentive(3)'!$C$7:$E$7</c:f>
              <c:numCache>
                <c:formatCode>#,##0</c:formatCode>
                <c:ptCount val="3"/>
                <c:pt idx="0">
                  <c:v>6.0</c:v>
                </c:pt>
                <c:pt idx="1">
                  <c:v>10.0</c:v>
                </c:pt>
                <c:pt idx="2">
                  <c:v>16.0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'WSD-Incentive(3)'!$C$9:$E$9</c:f>
              <c:numCache>
                <c:formatCode>#,##0</c:formatCode>
                <c:ptCount val="3"/>
                <c:pt idx="0">
                  <c:v>9.0</c:v>
                </c:pt>
                <c:pt idx="1">
                  <c:v>15.0</c:v>
                </c:pt>
                <c:pt idx="2">
                  <c:v>19.0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'WSD-Incentive(3)'!$C$11:$E$11</c:f>
              <c:numCache>
                <c:formatCode>#,##0</c:formatCode>
                <c:ptCount val="3"/>
                <c:pt idx="0">
                  <c:v>6.0</c:v>
                </c:pt>
                <c:pt idx="1">
                  <c:v>10.0</c:v>
                </c:pt>
                <c:pt idx="2">
                  <c:v>16.0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'WSD-Incentive(3)'!$C$13:$E$13</c:f>
              <c:numCache>
                <c:formatCode>#,##0</c:formatCode>
                <c:ptCount val="3"/>
                <c:pt idx="0">
                  <c:v>5.0</c:v>
                </c:pt>
                <c:pt idx="1">
                  <c:v>12.0</c:v>
                </c:pt>
                <c:pt idx="2">
                  <c:v>17.0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'WSD-Incentive(3)'!$C$15:$E$15</c:f>
              <c:numCache>
                <c:formatCode>#,##0</c:formatCode>
                <c:ptCount val="3"/>
                <c:pt idx="0">
                  <c:v>7.0</c:v>
                </c:pt>
                <c:pt idx="1">
                  <c:v>14.0</c:v>
                </c:pt>
                <c:pt idx="2">
                  <c:v>17.0</c:v>
                </c:pt>
              </c:numCache>
            </c:numRef>
          </c:yVal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'WSD-Incentive(3)'!$C$17:$E$17</c:f>
              <c:numCache>
                <c:formatCode>#,##0</c:formatCode>
                <c:ptCount val="3"/>
                <c:pt idx="0">
                  <c:v>10.0</c:v>
                </c:pt>
                <c:pt idx="1">
                  <c:v>15.0</c:v>
                </c:pt>
                <c:pt idx="2">
                  <c:v>19.0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'WSD-Incentive(3)'!$C$19:$E$19</c:f>
              <c:numCache>
                <c:formatCode>#,##0</c:formatCode>
                <c:ptCount val="3"/>
                <c:pt idx="0">
                  <c:v>5.0</c:v>
                </c:pt>
                <c:pt idx="1">
                  <c:v>10.0</c:v>
                </c:pt>
                <c:pt idx="2">
                  <c:v>14.0</c:v>
                </c:pt>
              </c:numCache>
            </c:numRef>
          </c:yVal>
        </c:ser>
        <c:ser>
          <c:idx val="7"/>
          <c:order val="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'WSD-Incentive(3)'!$C$21:$E$21</c:f>
              <c:numCache>
                <c:formatCode>#,##0</c:formatCode>
                <c:ptCount val="3"/>
                <c:pt idx="0">
                  <c:v>10.0</c:v>
                </c:pt>
                <c:pt idx="1">
                  <c:v>14.0</c:v>
                </c:pt>
                <c:pt idx="2">
                  <c:v>19.0</c:v>
                </c:pt>
              </c:numCache>
            </c:numRef>
          </c:yVal>
        </c:ser>
        <c:ser>
          <c:idx val="8"/>
          <c:order val="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'WSD-Incentive(3)'!$C$23:$E$23</c:f>
              <c:numCache>
                <c:formatCode>#,##0</c:formatCode>
                <c:ptCount val="3"/>
                <c:pt idx="0">
                  <c:v>8.0</c:v>
                </c:pt>
                <c:pt idx="1">
                  <c:v>13.0</c:v>
                </c:pt>
                <c:pt idx="2">
                  <c:v>19.0</c:v>
                </c:pt>
              </c:numCache>
            </c:numRef>
          </c:yVal>
        </c:ser>
        <c:ser>
          <c:idx val="9"/>
          <c:order val="9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'WSD-Incentive(3)'!$C$25:$E$25</c:f>
              <c:numCache>
                <c:formatCode>#,##0</c:formatCode>
                <c:ptCount val="3"/>
                <c:pt idx="0">
                  <c:v>8.0</c:v>
                </c:pt>
                <c:pt idx="1">
                  <c:v>13.0</c:v>
                </c:pt>
                <c:pt idx="2">
                  <c:v>18.0</c:v>
                </c:pt>
              </c:numCache>
            </c:numRef>
          </c:yVal>
        </c:ser>
        <c:ser>
          <c:idx val="10"/>
          <c:order val="10"/>
          <c:spPr>
            <a:ln w="25400">
              <a:solidFill>
                <a:srgbClr val="FF0000"/>
              </a:solidFill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'WSD-Incentive(3)'!$C$6:$E$6</c:f>
              <c:numCache>
                <c:formatCode>\$#,##0_);\(\$#,##0\)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'WSD-Incentive(3)'!$C$28:$E$28</c:f>
              <c:numCache>
                <c:formatCode>0.00</c:formatCode>
                <c:ptCount val="3"/>
                <c:pt idx="0">
                  <c:v>7.4</c:v>
                </c:pt>
                <c:pt idx="1">
                  <c:v>12.6</c:v>
                </c:pt>
                <c:pt idx="2">
                  <c:v>17.4</c:v>
                </c:pt>
              </c:numCache>
            </c:numRef>
          </c:yVal>
        </c:ser>
        <c:axId val="518207960"/>
        <c:axId val="511491720"/>
      </c:scatterChart>
      <c:valAx>
        <c:axId val="518207960"/>
        <c:scaling>
          <c:orientation val="minMax"/>
          <c:max val="27.0"/>
          <c:min val="0.0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Incentive (dollars per word)</a:t>
                </a:r>
              </a:p>
            </c:rich>
          </c:tx>
          <c:layout/>
        </c:title>
        <c:numFmt formatCode="\$#,##0_);\(\$#,##0\)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11491720"/>
        <c:crosses val="autoZero"/>
        <c:crossBetween val="midCat"/>
      </c:valAx>
      <c:valAx>
        <c:axId val="511491720"/>
        <c:scaling>
          <c:orientation val="minMax"/>
          <c:max val="29.0"/>
          <c:min val="0.0"/>
        </c:scaling>
        <c:axPos val="l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Words Recalled</a:t>
                </a:r>
              </a:p>
            </c:rich>
          </c:tx>
          <c:layout>
            <c:manualLayout>
              <c:xMode val="edge"/>
              <c:yMode val="edge"/>
              <c:x val="0.0017636684303351"/>
              <c:y val="0.269281199005054"/>
            </c:manualLayout>
          </c:layout>
        </c:title>
        <c:numFmt formatCode="#,##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18207960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75000"/>
      </a:schemeClr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16</xdr:col>
      <xdr:colOff>38100</xdr:colOff>
      <xdr:row>13</xdr:row>
      <xdr:rowOff>266700</xdr:rowOff>
    </xdr:from>
    <xdr:ext cx="1650587" cy="369332"/>
    <xdr:sp macro="" textlink="">
      <xdr:nvSpPr>
        <xdr:cNvPr id="4" name="TextBox 3"/>
        <xdr:cNvSpPr txBox="1"/>
      </xdr:nvSpPr>
      <xdr:spPr>
        <a:xfrm>
          <a:off x="15925800" y="4356100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  <xdr:oneCellAnchor>
    <xdr:from>
      <xdr:col>15</xdr:col>
      <xdr:colOff>660400</xdr:colOff>
      <xdr:row>18</xdr:row>
      <xdr:rowOff>203200</xdr:rowOff>
    </xdr:from>
    <xdr:ext cx="1392817" cy="369332"/>
    <xdr:sp macro="" textlink="">
      <xdr:nvSpPr>
        <xdr:cNvPr id="5" name="TextBox 4"/>
        <xdr:cNvSpPr txBox="1"/>
      </xdr:nvSpPr>
      <xdr:spPr>
        <a:xfrm>
          <a:off x="15328900" y="5880100"/>
          <a:ext cx="139281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Delayed Test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230099" y="1913467"/>
    <xdr:ext cx="8513233" cy="998220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16</xdr:col>
      <xdr:colOff>254001</xdr:colOff>
      <xdr:row>20</xdr:row>
      <xdr:rowOff>8467</xdr:rowOff>
    </xdr:from>
    <xdr:to>
      <xdr:col>17</xdr:col>
      <xdr:colOff>693854</xdr:colOff>
      <xdr:row>21</xdr:row>
      <xdr:rowOff>85699</xdr:rowOff>
    </xdr:to>
    <xdr:sp macro="" textlink="">
      <xdr:nvSpPr>
        <xdr:cNvPr id="5" name="TextBox 4"/>
        <xdr:cNvSpPr txBox="1"/>
      </xdr:nvSpPr>
      <xdr:spPr>
        <a:xfrm>
          <a:off x="16107834" y="5935134"/>
          <a:ext cx="1667520" cy="373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Immediate Test</a:t>
          </a:r>
        </a:p>
      </xdr:txBody>
    </xdr:sp>
    <xdr:clientData/>
  </xdr:twoCellAnchor>
  <xdr:twoCellAnchor>
    <xdr:from>
      <xdr:col>16</xdr:col>
      <xdr:colOff>80434</xdr:colOff>
      <xdr:row>28</xdr:row>
      <xdr:rowOff>156634</xdr:rowOff>
    </xdr:from>
    <xdr:to>
      <xdr:col>17</xdr:col>
      <xdr:colOff>254050</xdr:colOff>
      <xdr:row>29</xdr:row>
      <xdr:rowOff>233865</xdr:rowOff>
    </xdr:to>
    <xdr:sp macro="" textlink="">
      <xdr:nvSpPr>
        <xdr:cNvPr id="7" name="TextBox 6"/>
        <xdr:cNvSpPr txBox="1"/>
      </xdr:nvSpPr>
      <xdr:spPr>
        <a:xfrm>
          <a:off x="15934267" y="8453967"/>
          <a:ext cx="1401283" cy="373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Delayed Test</a:t>
          </a:r>
        </a:p>
      </xdr:txBody>
    </xdr:sp>
    <xdr:clientData/>
  </xdr:twoCellAnchor>
  <xdr:twoCellAnchor>
    <xdr:from>
      <xdr:col>14</xdr:col>
      <xdr:colOff>944033</xdr:colOff>
      <xdr:row>21</xdr:row>
      <xdr:rowOff>160867</xdr:rowOff>
    </xdr:from>
    <xdr:to>
      <xdr:col>15</xdr:col>
      <xdr:colOff>677332</xdr:colOff>
      <xdr:row>23</xdr:row>
      <xdr:rowOff>222998</xdr:rowOff>
    </xdr:to>
    <xdr:sp macro="" textlink="">
      <xdr:nvSpPr>
        <xdr:cNvPr id="8" name="TextBox 7"/>
        <xdr:cNvSpPr txBox="1"/>
      </xdr:nvSpPr>
      <xdr:spPr>
        <a:xfrm>
          <a:off x="14342533" y="6383867"/>
          <a:ext cx="960966" cy="65479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Column Effect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359713" y="5503022"/>
    <xdr:ext cx="7289800" cy="63563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785100" y="38100"/>
    <xdr:ext cx="7200900" cy="6311900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0515600" y="0"/>
    <xdr:ext cx="7200900" cy="63119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1"/>
  <sheetViews>
    <sheetView tabSelected="1" zoomScale="98" workbookViewId="0">
      <selection activeCell="M37" sqref="M37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25" customWidth="1"/>
    <col min="16" max="35" width="9.59765625" style="1" customWidth="1"/>
    <col min="36" max="16384" width="10.69921875" style="1"/>
  </cols>
  <sheetData>
    <row r="1" spans="1:18" ht="23" customHeight="1">
      <c r="A1" s="276" t="s">
        <v>184</v>
      </c>
      <c r="B1" s="277"/>
      <c r="C1" s="263" t="s">
        <v>41</v>
      </c>
      <c r="D1" s="263"/>
      <c r="E1" s="263"/>
      <c r="F1" s="263"/>
      <c r="G1" s="263"/>
      <c r="H1" s="263"/>
      <c r="I1" s="263"/>
      <c r="J1" s="263"/>
      <c r="K1" s="101"/>
      <c r="L1" s="101"/>
      <c r="N1" s="178"/>
      <c r="O1" s="178"/>
      <c r="P1" s="14" t="s">
        <v>142</v>
      </c>
      <c r="Q1" s="179"/>
      <c r="R1" s="179"/>
    </row>
    <row r="2" spans="1:18" ht="23" customHeight="1">
      <c r="A2" s="278"/>
      <c r="B2" s="278"/>
      <c r="C2" s="145" t="s">
        <v>185</v>
      </c>
      <c r="D2" s="147">
        <v>1</v>
      </c>
      <c r="E2" s="146" t="s">
        <v>167</v>
      </c>
      <c r="F2" s="147">
        <v>15</v>
      </c>
      <c r="G2" s="146" t="s">
        <v>168</v>
      </c>
      <c r="H2" s="147">
        <v>30</v>
      </c>
      <c r="I2" s="146" t="s">
        <v>169</v>
      </c>
      <c r="J2" s="147">
        <v>45</v>
      </c>
      <c r="K2" s="37"/>
      <c r="L2" s="37"/>
      <c r="M2" s="5"/>
      <c r="N2" s="91" t="s">
        <v>60</v>
      </c>
      <c r="O2" s="92" t="s">
        <v>89</v>
      </c>
      <c r="P2" s="92" t="s">
        <v>90</v>
      </c>
      <c r="Q2" s="93" t="s">
        <v>145</v>
      </c>
      <c r="R2" s="93" t="s">
        <v>146</v>
      </c>
    </row>
    <row r="3" spans="1:18" ht="23" customHeight="1">
      <c r="A3" s="267" t="s">
        <v>64</v>
      </c>
      <c r="B3" s="264" t="s">
        <v>182</v>
      </c>
      <c r="C3" s="268" t="s">
        <v>65</v>
      </c>
      <c r="D3" s="269">
        <v>90</v>
      </c>
      <c r="E3" s="271" t="s">
        <v>66</v>
      </c>
      <c r="F3" s="269">
        <v>85</v>
      </c>
      <c r="G3" s="271" t="s">
        <v>67</v>
      </c>
      <c r="H3" s="269">
        <v>70</v>
      </c>
      <c r="I3" s="271" t="s">
        <v>152</v>
      </c>
      <c r="J3" s="285">
        <v>63</v>
      </c>
      <c r="K3" s="256" t="s">
        <v>153</v>
      </c>
      <c r="L3" s="258">
        <f>AVERAGE(D3,F3,H3,J3)</f>
        <v>77</v>
      </c>
      <c r="M3" s="41"/>
      <c r="N3" s="61">
        <v>1</v>
      </c>
      <c r="O3" s="62">
        <f>D3</f>
        <v>90</v>
      </c>
      <c r="P3" s="62">
        <f>D5</f>
        <v>66</v>
      </c>
      <c r="Q3" s="153">
        <f ca="1">D18</f>
        <v>90</v>
      </c>
      <c r="R3" s="153">
        <f ca="1">D26</f>
        <v>67</v>
      </c>
    </row>
    <row r="4" spans="1:18" ht="23" customHeight="1">
      <c r="A4" s="267"/>
      <c r="B4" s="265"/>
      <c r="C4" s="268"/>
      <c r="D4" s="270"/>
      <c r="E4" s="272"/>
      <c r="F4" s="270"/>
      <c r="G4" s="272"/>
      <c r="H4" s="270"/>
      <c r="I4" s="272"/>
      <c r="J4" s="269"/>
      <c r="K4" s="257"/>
      <c r="L4" s="259"/>
      <c r="M4" s="41"/>
      <c r="N4" s="61">
        <v>15</v>
      </c>
      <c r="O4" s="62">
        <f>F3</f>
        <v>85</v>
      </c>
      <c r="P4" s="62">
        <f>F5</f>
        <v>63</v>
      </c>
      <c r="Q4" s="153">
        <f ca="1">F18</f>
        <v>84.4</v>
      </c>
      <c r="R4" s="153">
        <f ca="1">F26</f>
        <v>62.6</v>
      </c>
    </row>
    <row r="5" spans="1:18" ht="23" customHeight="1">
      <c r="A5" s="267"/>
      <c r="B5" s="266" t="s">
        <v>154</v>
      </c>
      <c r="C5" s="268" t="s">
        <v>155</v>
      </c>
      <c r="D5" s="270">
        <v>66</v>
      </c>
      <c r="E5" s="273" t="s">
        <v>156</v>
      </c>
      <c r="F5" s="270">
        <v>63</v>
      </c>
      <c r="G5" s="273" t="s">
        <v>157</v>
      </c>
      <c r="H5" s="270">
        <v>62</v>
      </c>
      <c r="I5" s="273" t="s">
        <v>158</v>
      </c>
      <c r="J5" s="286">
        <v>61</v>
      </c>
      <c r="K5" s="256" t="s">
        <v>159</v>
      </c>
      <c r="L5" s="258">
        <f>AVERAGE(D5,F5,H5,J5)</f>
        <v>63</v>
      </c>
      <c r="M5" s="41"/>
      <c r="N5" s="61">
        <v>30</v>
      </c>
      <c r="O5" s="62">
        <f>H3</f>
        <v>70</v>
      </c>
      <c r="P5" s="62">
        <f>H5</f>
        <v>62</v>
      </c>
      <c r="Q5" s="153">
        <f ca="1">H18</f>
        <v>69.400000000000006</v>
      </c>
      <c r="R5" s="153">
        <f ca="1">H26</f>
        <v>59.6</v>
      </c>
    </row>
    <row r="6" spans="1:18" ht="23" customHeight="1">
      <c r="A6" s="267"/>
      <c r="B6" s="266"/>
      <c r="C6" s="268"/>
      <c r="D6" s="270"/>
      <c r="E6" s="272"/>
      <c r="F6" s="270"/>
      <c r="G6" s="272"/>
      <c r="H6" s="270"/>
      <c r="I6" s="272"/>
      <c r="J6" s="269"/>
      <c r="K6" s="257"/>
      <c r="L6" s="259"/>
      <c r="M6" s="41"/>
      <c r="N6" s="61">
        <v>45</v>
      </c>
      <c r="O6" s="62">
        <f>J3</f>
        <v>63</v>
      </c>
      <c r="P6" s="62">
        <f>J5</f>
        <v>61</v>
      </c>
      <c r="Q6" s="153">
        <f ca="1">J18</f>
        <v>61.4</v>
      </c>
      <c r="R6" s="153">
        <f ca="1">J26</f>
        <v>61</v>
      </c>
    </row>
    <row r="7" spans="1:18" ht="23" customHeight="1" thickBot="1">
      <c r="A7" s="96" t="s">
        <v>203</v>
      </c>
      <c r="B7" s="97">
        <v>3</v>
      </c>
      <c r="C7" s="138" t="s">
        <v>160</v>
      </c>
      <c r="D7" s="100">
        <f>AVERAGE(D3:D5)</f>
        <v>78</v>
      </c>
      <c r="E7" s="98" t="s">
        <v>161</v>
      </c>
      <c r="F7" s="100">
        <f>AVERAGE(F3:F5)</f>
        <v>74</v>
      </c>
      <c r="G7" s="98" t="s">
        <v>61</v>
      </c>
      <c r="H7" s="100">
        <f>AVERAGE(H3:H5)</f>
        <v>66</v>
      </c>
      <c r="I7" s="98" t="s">
        <v>50</v>
      </c>
      <c r="J7" s="100">
        <f>AVERAGE(J3:J5)</f>
        <v>62</v>
      </c>
      <c r="K7" s="98" t="s">
        <v>51</v>
      </c>
      <c r="L7" s="250">
        <f>AVERAGE(D7,F7,H7,J7)</f>
        <v>70</v>
      </c>
      <c r="M7" s="5"/>
      <c r="N7" s="1"/>
      <c r="O7" s="1"/>
    </row>
    <row r="8" spans="1:18" ht="23" customHeight="1">
      <c r="A8" s="65"/>
      <c r="B8" s="139"/>
      <c r="C8" s="140"/>
      <c r="D8" s="141"/>
      <c r="E8" s="48" t="s">
        <v>63</v>
      </c>
      <c r="F8" s="141">
        <v>0.05</v>
      </c>
      <c r="G8" s="141" t="s">
        <v>141</v>
      </c>
      <c r="H8" s="142">
        <v>0.95</v>
      </c>
      <c r="I8" s="140"/>
      <c r="J8" s="141"/>
      <c r="K8" s="140"/>
      <c r="L8" s="139"/>
      <c r="M8" s="5"/>
      <c r="N8" s="1"/>
      <c r="O8" s="1"/>
    </row>
    <row r="9" spans="1:18" ht="23" customHeight="1">
      <c r="A9" s="65"/>
      <c r="B9" s="143" t="s">
        <v>62</v>
      </c>
      <c r="C9" s="144">
        <v>4</v>
      </c>
      <c r="D9" s="143" t="s">
        <v>52</v>
      </c>
      <c r="E9" s="144">
        <v>2</v>
      </c>
      <c r="F9" s="143" t="s">
        <v>143</v>
      </c>
      <c r="G9" s="144">
        <v>5</v>
      </c>
      <c r="H9" s="66" t="s">
        <v>53</v>
      </c>
      <c r="I9" s="144">
        <f>G9*E9</f>
        <v>10</v>
      </c>
      <c r="J9" s="66" t="s">
        <v>54</v>
      </c>
      <c r="K9" s="144">
        <f>G9*C9</f>
        <v>20</v>
      </c>
      <c r="L9" s="139"/>
      <c r="M9" s="5"/>
    </row>
    <row r="10" spans="1:18" ht="23" customHeight="1">
      <c r="A10" s="65"/>
      <c r="B10" s="66"/>
      <c r="C10" s="284" t="s">
        <v>41</v>
      </c>
      <c r="D10" s="284"/>
      <c r="E10" s="284"/>
      <c r="F10" s="284"/>
      <c r="G10" s="284"/>
      <c r="H10" s="284"/>
      <c r="I10" s="284"/>
      <c r="J10" s="284"/>
      <c r="K10" s="67"/>
      <c r="L10" s="51"/>
      <c r="M10" s="3"/>
    </row>
    <row r="11" spans="1:18" ht="23" customHeight="1" thickBot="1">
      <c r="A11" s="89"/>
      <c r="B11" s="85"/>
      <c r="C11" s="279" t="s">
        <v>202</v>
      </c>
      <c r="D11" s="280"/>
      <c r="E11" s="281" t="s">
        <v>144</v>
      </c>
      <c r="F11" s="282"/>
      <c r="G11" s="281" t="s">
        <v>88</v>
      </c>
      <c r="H11" s="282"/>
      <c r="I11" s="283" t="s">
        <v>24</v>
      </c>
      <c r="J11" s="282"/>
      <c r="K11" s="86"/>
      <c r="L11" s="87"/>
      <c r="M11" s="4"/>
    </row>
    <row r="12" spans="1:18" ht="23" customHeight="1" thickTop="1" thickBot="1">
      <c r="A12" s="260" t="s">
        <v>14</v>
      </c>
      <c r="B12" s="253" t="s">
        <v>43</v>
      </c>
      <c r="C12" s="46" t="s">
        <v>40</v>
      </c>
      <c r="D12" s="78">
        <f ca="1">ROUND(NORMINV(RAND(),D$3,$B$7),0)</f>
        <v>93</v>
      </c>
      <c r="E12" s="46" t="s">
        <v>5</v>
      </c>
      <c r="F12" s="78">
        <f t="shared" ref="F12:F16" ca="1" si="0">ROUND(NORMINV(RAND(),F$3,$B$7),0)</f>
        <v>79</v>
      </c>
      <c r="G12" s="46" t="s">
        <v>6</v>
      </c>
      <c r="H12" s="88">
        <f t="shared" ref="H12:H16" ca="1" si="1">ROUND(NORMINV(RAND(),H$3,$B$7),0)</f>
        <v>74</v>
      </c>
      <c r="I12" s="46" t="s">
        <v>45</v>
      </c>
      <c r="J12" s="78">
        <f t="shared" ref="J12:J16" ca="1" si="2">ROUND(NORMINV(RAND(),J$3,$B$7),0)</f>
        <v>64</v>
      </c>
      <c r="K12" s="68"/>
      <c r="L12" s="60"/>
      <c r="M12" s="3"/>
      <c r="N12" s="43"/>
    </row>
    <row r="13" spans="1:18" ht="23" customHeight="1" thickBot="1">
      <c r="A13" s="261"/>
      <c r="B13" s="254"/>
      <c r="C13" s="46" t="s">
        <v>46</v>
      </c>
      <c r="D13" s="78">
        <f t="shared" ref="D13:D16" ca="1" si="3">ROUND(NORMINV(RAND(),D$3,$B$7),0)</f>
        <v>87</v>
      </c>
      <c r="E13" s="46" t="s">
        <v>47</v>
      </c>
      <c r="F13" s="78">
        <f t="shared" ca="1" si="0"/>
        <v>87</v>
      </c>
      <c r="G13" s="46" t="s">
        <v>48</v>
      </c>
      <c r="H13" s="78">
        <f t="shared" ca="1" si="1"/>
        <v>71</v>
      </c>
      <c r="I13" s="46" t="s">
        <v>49</v>
      </c>
      <c r="J13" s="78">
        <f t="shared" ca="1" si="2"/>
        <v>62</v>
      </c>
      <c r="K13" s="68"/>
      <c r="L13" s="60"/>
      <c r="M13" s="3"/>
      <c r="N13" s="43"/>
    </row>
    <row r="14" spans="1:18" ht="23" customHeight="1" thickBot="1">
      <c r="A14" s="261"/>
      <c r="B14" s="254"/>
      <c r="C14" s="46" t="s">
        <v>166</v>
      </c>
      <c r="D14" s="78">
        <f t="shared" ca="1" si="3"/>
        <v>92</v>
      </c>
      <c r="E14" s="46" t="s">
        <v>163</v>
      </c>
      <c r="F14" s="78">
        <f t="shared" ca="1" si="0"/>
        <v>84</v>
      </c>
      <c r="G14" s="46" t="s">
        <v>109</v>
      </c>
      <c r="H14" s="78">
        <f t="shared" ca="1" si="1"/>
        <v>66</v>
      </c>
      <c r="I14" s="46" t="s">
        <v>110</v>
      </c>
      <c r="J14" s="78">
        <f t="shared" ca="1" si="2"/>
        <v>59</v>
      </c>
      <c r="K14" s="69"/>
      <c r="L14" s="60"/>
      <c r="M14" s="3"/>
      <c r="N14" s="43"/>
    </row>
    <row r="15" spans="1:18" ht="23" customHeight="1" thickBot="1">
      <c r="A15" s="261"/>
      <c r="B15" s="254"/>
      <c r="C15" s="46" t="s">
        <v>111</v>
      </c>
      <c r="D15" s="78">
        <f t="shared" ca="1" si="3"/>
        <v>88</v>
      </c>
      <c r="E15" s="46" t="s">
        <v>112</v>
      </c>
      <c r="F15" s="78">
        <f t="shared" ca="1" si="0"/>
        <v>87</v>
      </c>
      <c r="G15" s="46" t="s">
        <v>113</v>
      </c>
      <c r="H15" s="78">
        <f t="shared" ca="1" si="1"/>
        <v>71</v>
      </c>
      <c r="I15" s="46" t="s">
        <v>114</v>
      </c>
      <c r="J15" s="78">
        <f t="shared" ca="1" si="2"/>
        <v>62</v>
      </c>
      <c r="K15" s="69"/>
      <c r="L15" s="60"/>
      <c r="M15" s="3"/>
      <c r="N15" s="43"/>
    </row>
    <row r="16" spans="1:18" ht="23" customHeight="1" thickBot="1">
      <c r="A16" s="261"/>
      <c r="B16" s="254"/>
      <c r="C16" s="63" t="s">
        <v>115</v>
      </c>
      <c r="D16" s="79">
        <f t="shared" ca="1" si="3"/>
        <v>90</v>
      </c>
      <c r="E16" s="63" t="s">
        <v>116</v>
      </c>
      <c r="F16" s="79">
        <f t="shared" ca="1" si="0"/>
        <v>85</v>
      </c>
      <c r="G16" s="63" t="s">
        <v>117</v>
      </c>
      <c r="H16" s="79">
        <f t="shared" ca="1" si="1"/>
        <v>65</v>
      </c>
      <c r="I16" s="63" t="s">
        <v>118</v>
      </c>
      <c r="J16" s="79">
        <f t="shared" ca="1" si="2"/>
        <v>60</v>
      </c>
      <c r="K16" s="69"/>
      <c r="L16" s="60"/>
      <c r="M16" s="3"/>
      <c r="N16" s="43"/>
    </row>
    <row r="17" spans="1:16" ht="23" customHeight="1" thickBot="1">
      <c r="A17" s="261"/>
      <c r="B17" s="254"/>
      <c r="C17" s="46" t="s">
        <v>37</v>
      </c>
      <c r="D17" s="80">
        <f ca="1">SUM(D12:D16)</f>
        <v>450</v>
      </c>
      <c r="E17" s="46" t="s">
        <v>38</v>
      </c>
      <c r="F17" s="80">
        <f ca="1">SUM(F12:F16)</f>
        <v>422</v>
      </c>
      <c r="G17" s="46" t="s">
        <v>39</v>
      </c>
      <c r="H17" s="80">
        <f ca="1">SUM(H12:H16)</f>
        <v>347</v>
      </c>
      <c r="I17" s="46" t="s">
        <v>8</v>
      </c>
      <c r="J17" s="80">
        <f ca="1">SUM(J12:J16)</f>
        <v>307</v>
      </c>
      <c r="K17" s="46" t="s">
        <v>9</v>
      </c>
      <c r="L17" s="47">
        <f ca="1">D17+F17+H17+J17</f>
        <v>1526</v>
      </c>
      <c r="M17" s="16"/>
      <c r="N17" s="43"/>
    </row>
    <row r="18" spans="1:16" ht="23" customHeight="1" thickBot="1">
      <c r="A18" s="261"/>
      <c r="B18" s="254"/>
      <c r="C18" s="46" t="s">
        <v>162</v>
      </c>
      <c r="D18" s="81">
        <f ca="1">D17/$G$9</f>
        <v>90</v>
      </c>
      <c r="E18" s="46" t="s">
        <v>106</v>
      </c>
      <c r="F18" s="81">
        <f ca="1">F17/$G$9</f>
        <v>84.4</v>
      </c>
      <c r="G18" s="46" t="s">
        <v>107</v>
      </c>
      <c r="H18" s="81">
        <f ca="1">H17/$G$9</f>
        <v>69.400000000000006</v>
      </c>
      <c r="I18" s="46" t="s">
        <v>108</v>
      </c>
      <c r="J18" s="81">
        <f ca="1">J17/$G$9</f>
        <v>61.4</v>
      </c>
      <c r="K18" s="46" t="s">
        <v>0</v>
      </c>
      <c r="L18" s="71">
        <f ca="1">L17/$K$9</f>
        <v>76.3</v>
      </c>
      <c r="M18" s="42"/>
      <c r="N18" s="43"/>
    </row>
    <row r="19" spans="1:16" ht="23" customHeight="1" thickBot="1">
      <c r="A19" s="261"/>
      <c r="B19" s="254"/>
      <c r="C19" s="72" t="s">
        <v>150</v>
      </c>
      <c r="D19" s="82">
        <f ca="1">VAR(D12:D16)</f>
        <v>6.5</v>
      </c>
      <c r="E19" s="53" t="s">
        <v>151</v>
      </c>
      <c r="F19" s="82">
        <f ca="1">VAR(F12:F16)</f>
        <v>10.799999999999272</v>
      </c>
      <c r="G19" s="53" t="s">
        <v>186</v>
      </c>
      <c r="H19" s="82">
        <f ca="1">VAR(H12:H16)</f>
        <v>14.300000000000182</v>
      </c>
      <c r="I19" s="53" t="s">
        <v>187</v>
      </c>
      <c r="J19" s="82">
        <f ca="1">VAR(J12:J16)</f>
        <v>3.8000000000001819</v>
      </c>
      <c r="K19" s="75"/>
      <c r="L19" s="75"/>
      <c r="M19" s="15"/>
      <c r="N19" s="43"/>
    </row>
    <row r="20" spans="1:16" ht="23" customHeight="1">
      <c r="A20" s="261"/>
      <c r="B20" s="274" t="s">
        <v>42</v>
      </c>
      <c r="C20" s="46" t="s">
        <v>1</v>
      </c>
      <c r="D20" s="78">
        <f ca="1">ROUND(NORMINV(RAND(),D$5,$B$7),0)</f>
        <v>65</v>
      </c>
      <c r="E20" s="46" t="s">
        <v>2</v>
      </c>
      <c r="F20" s="78">
        <f t="shared" ref="F20:F24" ca="1" si="4">ROUND(NORMINV(RAND(),F$5,$B$7),0)</f>
        <v>62</v>
      </c>
      <c r="G20" s="46" t="s">
        <v>55</v>
      </c>
      <c r="H20" s="78">
        <f t="shared" ref="H20:H24" ca="1" si="5">ROUND(NORMINV(RAND(),H$5,$B$7),0)</f>
        <v>66</v>
      </c>
      <c r="I20" s="46" t="s">
        <v>56</v>
      </c>
      <c r="J20" s="78">
        <f t="shared" ref="J20:J24" ca="1" si="6">ROUND(NORMINV(RAND(),J$5,$B$7),0)</f>
        <v>57</v>
      </c>
      <c r="K20" s="69"/>
      <c r="L20" s="60"/>
      <c r="M20" s="5"/>
      <c r="N20" s="43"/>
    </row>
    <row r="21" spans="1:16" ht="23" customHeight="1">
      <c r="A21" s="261"/>
      <c r="B21" s="274"/>
      <c r="C21" s="46" t="s">
        <v>57</v>
      </c>
      <c r="D21" s="78">
        <f t="shared" ref="D21:D24" ca="1" si="7">ROUND(NORMINV(RAND(),D$5,$B$7),0)</f>
        <v>67</v>
      </c>
      <c r="E21" s="46" t="s">
        <v>58</v>
      </c>
      <c r="F21" s="78">
        <f t="shared" ca="1" si="4"/>
        <v>68</v>
      </c>
      <c r="G21" s="46" t="s">
        <v>69</v>
      </c>
      <c r="H21" s="78">
        <f t="shared" ca="1" si="5"/>
        <v>62</v>
      </c>
      <c r="I21" s="46" t="s">
        <v>70</v>
      </c>
      <c r="J21" s="78">
        <f t="shared" ca="1" si="6"/>
        <v>63</v>
      </c>
      <c r="K21" s="70"/>
      <c r="L21" s="60"/>
      <c r="M21" s="10"/>
      <c r="N21" s="43"/>
    </row>
    <row r="22" spans="1:16" ht="23" customHeight="1">
      <c r="A22" s="261"/>
      <c r="B22" s="274"/>
      <c r="C22" s="46" t="s">
        <v>135</v>
      </c>
      <c r="D22" s="78">
        <f t="shared" ca="1" si="7"/>
        <v>64</v>
      </c>
      <c r="E22" s="46" t="s">
        <v>136</v>
      </c>
      <c r="F22" s="78">
        <f t="shared" ca="1" si="4"/>
        <v>60</v>
      </c>
      <c r="G22" s="46" t="s">
        <v>137</v>
      </c>
      <c r="H22" s="78">
        <f t="shared" ca="1" si="5"/>
        <v>54</v>
      </c>
      <c r="I22" s="46" t="s">
        <v>138</v>
      </c>
      <c r="J22" s="78">
        <f t="shared" ca="1" si="6"/>
        <v>62</v>
      </c>
      <c r="K22" s="60"/>
      <c r="L22" s="60"/>
      <c r="M22" s="5"/>
      <c r="N22" s="43"/>
    </row>
    <row r="23" spans="1:16" ht="23" customHeight="1">
      <c r="A23" s="261"/>
      <c r="B23" s="274"/>
      <c r="C23" s="46" t="s">
        <v>139</v>
      </c>
      <c r="D23" s="78">
        <f t="shared" ca="1" si="7"/>
        <v>70</v>
      </c>
      <c r="E23" s="46" t="s">
        <v>76</v>
      </c>
      <c r="F23" s="78">
        <f t="shared" ca="1" si="4"/>
        <v>60</v>
      </c>
      <c r="G23" s="46" t="s">
        <v>194</v>
      </c>
      <c r="H23" s="78">
        <f t="shared" ca="1" si="5"/>
        <v>57</v>
      </c>
      <c r="I23" s="46" t="s">
        <v>195</v>
      </c>
      <c r="J23" s="78">
        <f t="shared" ca="1" si="6"/>
        <v>61</v>
      </c>
      <c r="K23" s="60"/>
      <c r="L23" s="60"/>
      <c r="M23" s="9"/>
      <c r="N23" s="43"/>
    </row>
    <row r="24" spans="1:16" ht="23" customHeight="1">
      <c r="A24" s="261"/>
      <c r="B24" s="274"/>
      <c r="C24" s="63" t="s">
        <v>196</v>
      </c>
      <c r="D24" s="79">
        <f t="shared" ca="1" si="7"/>
        <v>69</v>
      </c>
      <c r="E24" s="63" t="s">
        <v>197</v>
      </c>
      <c r="F24" s="79">
        <f t="shared" ca="1" si="4"/>
        <v>63</v>
      </c>
      <c r="G24" s="63" t="s">
        <v>198</v>
      </c>
      <c r="H24" s="79">
        <f t="shared" ca="1" si="5"/>
        <v>59</v>
      </c>
      <c r="I24" s="63" t="s">
        <v>199</v>
      </c>
      <c r="J24" s="79">
        <f t="shared" ca="1" si="6"/>
        <v>62</v>
      </c>
      <c r="K24" s="60"/>
      <c r="L24" s="60"/>
      <c r="M24" s="5"/>
      <c r="N24" s="43"/>
    </row>
    <row r="25" spans="1:16" ht="23" customHeight="1">
      <c r="A25" s="261"/>
      <c r="B25" s="274"/>
      <c r="C25" s="46" t="s">
        <v>204</v>
      </c>
      <c r="D25" s="80">
        <f ca="1">SUM(D20:D24)</f>
        <v>335</v>
      </c>
      <c r="E25" s="46" t="s">
        <v>130</v>
      </c>
      <c r="F25" s="80">
        <f ca="1">SUM(F20:F24)</f>
        <v>313</v>
      </c>
      <c r="G25" s="46" t="s">
        <v>95</v>
      </c>
      <c r="H25" s="80">
        <f ca="1">SUM(H20:H24)</f>
        <v>298</v>
      </c>
      <c r="I25" s="46" t="s">
        <v>96</v>
      </c>
      <c r="J25" s="80">
        <f ca="1">SUM(J20:J24)</f>
        <v>305</v>
      </c>
      <c r="K25" s="46" t="s">
        <v>97</v>
      </c>
      <c r="L25" s="47">
        <f ca="1">D25+F25+H25+J25</f>
        <v>1251</v>
      </c>
      <c r="M25" s="42"/>
      <c r="N25" s="43"/>
    </row>
    <row r="26" spans="1:16" ht="23" customHeight="1">
      <c r="A26" s="261"/>
      <c r="B26" s="274"/>
      <c r="C26" s="46" t="s">
        <v>205</v>
      </c>
      <c r="D26" s="81">
        <f ca="1">D25/$G$9</f>
        <v>67</v>
      </c>
      <c r="E26" s="46" t="s">
        <v>71</v>
      </c>
      <c r="F26" s="81">
        <f ca="1">F25/$G$9</f>
        <v>62.6</v>
      </c>
      <c r="G26" s="46" t="s">
        <v>72</v>
      </c>
      <c r="H26" s="81">
        <f ca="1">H25/$G$9</f>
        <v>59.6</v>
      </c>
      <c r="I26" s="46" t="s">
        <v>73</v>
      </c>
      <c r="J26" s="81">
        <f ca="1">J25/$G$9</f>
        <v>61</v>
      </c>
      <c r="K26" s="46" t="s">
        <v>74</v>
      </c>
      <c r="L26" s="71">
        <f ca="1">L25/$K$9</f>
        <v>62.55</v>
      </c>
      <c r="M26" s="42"/>
      <c r="N26" s="43"/>
    </row>
    <row r="27" spans="1:16" ht="23" customHeight="1" thickBot="1">
      <c r="A27" s="262"/>
      <c r="B27" s="275"/>
      <c r="C27" s="83" t="s">
        <v>164</v>
      </c>
      <c r="D27" s="84">
        <f ca="1">VAR(D20:D24)</f>
        <v>6.5</v>
      </c>
      <c r="E27" s="76" t="s">
        <v>165</v>
      </c>
      <c r="F27" s="84">
        <f ca="1">VAR(F20:F24)</f>
        <v>10.800000000000182</v>
      </c>
      <c r="G27" s="76" t="s">
        <v>131</v>
      </c>
      <c r="H27" s="84">
        <f ca="1">VAR(H20:H24)</f>
        <v>21.300000000000182</v>
      </c>
      <c r="I27" s="76" t="s">
        <v>68</v>
      </c>
      <c r="J27" s="84">
        <f ca="1">VAR(J20:J24)</f>
        <v>5.5</v>
      </c>
      <c r="K27" s="74"/>
      <c r="L27" s="74"/>
      <c r="M27" s="15"/>
      <c r="N27" s="43"/>
    </row>
    <row r="28" spans="1:16" ht="23" customHeight="1">
      <c r="A28" s="73"/>
      <c r="B28" s="77"/>
      <c r="C28" s="46" t="s">
        <v>75</v>
      </c>
      <c r="D28" s="78">
        <f ca="1">D17+D25</f>
        <v>785</v>
      </c>
      <c r="E28" s="46" t="s">
        <v>98</v>
      </c>
      <c r="F28" s="78">
        <f ca="1">F17+F25</f>
        <v>735</v>
      </c>
      <c r="G28" s="46" t="s">
        <v>99</v>
      </c>
      <c r="H28" s="78">
        <f ca="1">H17+H25</f>
        <v>645</v>
      </c>
      <c r="I28" s="46" t="s">
        <v>100</v>
      </c>
      <c r="J28" s="78">
        <f ca="1">J17+J25</f>
        <v>612</v>
      </c>
      <c r="K28" s="46" t="s">
        <v>103</v>
      </c>
      <c r="L28" s="47">
        <f ca="1">SUM(D12:J16,D20:J24)</f>
        <v>2777</v>
      </c>
      <c r="M28" s="16"/>
    </row>
    <row r="29" spans="1:16" ht="23" customHeight="1">
      <c r="A29" s="73"/>
      <c r="B29" s="77"/>
      <c r="C29" s="46" t="s">
        <v>104</v>
      </c>
      <c r="D29" s="81">
        <f ca="1">D28/$I$9</f>
        <v>78.5</v>
      </c>
      <c r="E29" s="46" t="s">
        <v>105</v>
      </c>
      <c r="F29" s="81">
        <f ca="1">F28/$I$9</f>
        <v>73.5</v>
      </c>
      <c r="G29" s="46" t="s">
        <v>33</v>
      </c>
      <c r="H29" s="81">
        <f ca="1">H28/$I$9</f>
        <v>64.5</v>
      </c>
      <c r="I29" s="46" t="s">
        <v>34</v>
      </c>
      <c r="J29" s="81">
        <f ca="1">J28/$I$9</f>
        <v>61.2</v>
      </c>
      <c r="K29" s="46" t="s">
        <v>35</v>
      </c>
      <c r="L29" s="47">
        <f>G9*E9*C9</f>
        <v>40</v>
      </c>
      <c r="M29" s="5"/>
    </row>
    <row r="30" spans="1:16" ht="23" customHeight="1" thickBot="1">
      <c r="A30" s="90"/>
      <c r="B30" s="94"/>
      <c r="C30" s="76"/>
      <c r="D30" s="84"/>
      <c r="E30" s="76"/>
      <c r="F30" s="84"/>
      <c r="G30" s="76"/>
      <c r="H30" s="84"/>
      <c r="I30" s="76"/>
      <c r="J30" s="84"/>
      <c r="K30" s="76" t="s">
        <v>120</v>
      </c>
      <c r="L30" s="95">
        <f ca="1">L28/L29</f>
        <v>69.424999999999997</v>
      </c>
      <c r="M30" s="5"/>
    </row>
    <row r="31" spans="1:16" ht="23" customHeight="1">
      <c r="A31" s="104"/>
      <c r="B31" s="105" t="s">
        <v>36</v>
      </c>
      <c r="C31" s="106">
        <f ca="1">SUMSQ(D12:J16,D20:J24)-SUMSQ(D17:J17,D25:J25)/G9</f>
        <v>318</v>
      </c>
      <c r="D31" s="107"/>
      <c r="E31" s="108" t="s">
        <v>86</v>
      </c>
      <c r="F31" s="104"/>
      <c r="G31" s="108"/>
      <c r="H31" s="109"/>
      <c r="I31" s="108"/>
      <c r="J31" s="109"/>
      <c r="K31" s="105"/>
      <c r="L31" s="110"/>
      <c r="M31" s="5"/>
      <c r="P31" s="7"/>
    </row>
    <row r="32" spans="1:16" ht="23" customHeight="1">
      <c r="A32" s="104"/>
      <c r="B32" s="111" t="s">
        <v>149</v>
      </c>
      <c r="C32" s="112">
        <f>C9*E9*(G9-1)</f>
        <v>32</v>
      </c>
      <c r="D32" s="113"/>
      <c r="E32" s="116" t="s">
        <v>87</v>
      </c>
      <c r="F32" s="114" t="s">
        <v>140</v>
      </c>
      <c r="G32" s="116" t="s">
        <v>77</v>
      </c>
      <c r="H32" s="114" t="s">
        <v>78</v>
      </c>
      <c r="I32" s="116" t="s">
        <v>79</v>
      </c>
      <c r="J32" s="114" t="s">
        <v>15</v>
      </c>
      <c r="K32" s="126" t="s">
        <v>147</v>
      </c>
      <c r="L32" s="109"/>
      <c r="M32" s="5"/>
      <c r="N32" s="40"/>
    </row>
    <row r="33" spans="1:14" ht="23" customHeight="1">
      <c r="A33" s="104"/>
      <c r="B33" s="105" t="s">
        <v>7</v>
      </c>
      <c r="C33" s="108">
        <f ca="1">(C31/C32)</f>
        <v>9.9375</v>
      </c>
      <c r="D33" s="108"/>
      <c r="E33" s="109" t="s">
        <v>183</v>
      </c>
      <c r="F33" s="129">
        <f>C9*E9-1</f>
        <v>7</v>
      </c>
      <c r="G33" s="132">
        <f ca="1">SUMSQ(C17:J17,C25:J25)/G9-L28^2/L29</f>
        <v>4659.7749999999942</v>
      </c>
      <c r="H33" s="109"/>
      <c r="I33" s="109"/>
      <c r="J33" s="109"/>
      <c r="K33" s="109"/>
      <c r="L33" s="109"/>
      <c r="M33" s="6"/>
      <c r="N33" s="41"/>
    </row>
    <row r="34" spans="1:14" ht="23" customHeight="1">
      <c r="A34" s="114"/>
      <c r="B34" s="115" t="s">
        <v>119</v>
      </c>
      <c r="C34" s="116">
        <f ca="1">SQRT(C33)</f>
        <v>3.1523800532296229</v>
      </c>
      <c r="D34" s="109"/>
      <c r="E34" s="105" t="s">
        <v>16</v>
      </c>
      <c r="F34" s="130">
        <f>C9-1</f>
        <v>3</v>
      </c>
      <c r="G34" s="133">
        <f ca="1">SUMSQ(C28:J28)/I9-L28^2/L29</f>
        <v>1908.6749999999884</v>
      </c>
      <c r="H34" s="137">
        <f ca="1">G34/F34</f>
        <v>636.22499999999616</v>
      </c>
      <c r="I34" s="156">
        <f ca="1">H34/$H$37</f>
        <v>64.022641509433569</v>
      </c>
      <c r="J34" s="156">
        <f>FINV($F$8,F34,$F$37)</f>
        <v>2.9011195881551242</v>
      </c>
      <c r="K34" s="255" t="str">
        <f ca="1">IF(I34&gt;J34,"Reject", "Don't reject")</f>
        <v>Reject</v>
      </c>
      <c r="L34" s="255"/>
      <c r="M34" s="9"/>
      <c r="N34" s="41"/>
    </row>
    <row r="35" spans="1:14" ht="23" customHeight="1">
      <c r="A35" s="117"/>
      <c r="B35" s="118" t="s">
        <v>23</v>
      </c>
      <c r="C35" s="119"/>
      <c r="D35" s="120"/>
      <c r="E35" s="120" t="s">
        <v>17</v>
      </c>
      <c r="F35" s="130">
        <f>E9-1</f>
        <v>1</v>
      </c>
      <c r="G35" s="120">
        <f ca="1">SUMSQ(L17,L25)/K9-L28^2/L29</f>
        <v>1890.625</v>
      </c>
      <c r="H35" s="137">
        <f t="shared" ref="H35:H37" ca="1" si="8">G35/F35</f>
        <v>1890.625</v>
      </c>
      <c r="I35" s="156">
        <f t="shared" ref="I35:I36" ca="1" si="9">H35/$H$37</f>
        <v>190.25157232704402</v>
      </c>
      <c r="J35" s="156">
        <f>FINV($F$8,F35,$F$37)</f>
        <v>4.1490974088185517</v>
      </c>
      <c r="K35" s="255" t="str">
        <f t="shared" ref="K35:K36" ca="1" si="10">IF(I35&gt;J35,"Reject", "Don't reject")</f>
        <v>Reject</v>
      </c>
      <c r="L35" s="255"/>
      <c r="M35" s="41"/>
      <c r="N35" s="44"/>
    </row>
    <row r="36" spans="1:14" ht="23" customHeight="1">
      <c r="A36" s="104"/>
      <c r="B36" s="105" t="s">
        <v>44</v>
      </c>
      <c r="C36" s="121">
        <f>C32</f>
        <v>32</v>
      </c>
      <c r="D36" s="109"/>
      <c r="E36" s="128" t="s">
        <v>20</v>
      </c>
      <c r="F36" s="130">
        <f>F34*F35</f>
        <v>3</v>
      </c>
      <c r="G36" s="133">
        <f ca="1">G33-(G34+G35)</f>
        <v>860.47500000000582</v>
      </c>
      <c r="H36" s="137">
        <f t="shared" ca="1" si="8"/>
        <v>286.82500000000192</v>
      </c>
      <c r="I36" s="156">
        <f t="shared" ca="1" si="9"/>
        <v>28.8628930817612</v>
      </c>
      <c r="J36" s="156">
        <f>FINV($F$8,F36,$F$37)</f>
        <v>2.9011195881551242</v>
      </c>
      <c r="K36" s="255" t="str">
        <f t="shared" ca="1" si="10"/>
        <v>Reject</v>
      </c>
      <c r="L36" s="255"/>
      <c r="M36" s="41"/>
      <c r="N36" s="64"/>
    </row>
    <row r="37" spans="1:14" ht="23" customHeight="1">
      <c r="A37" s="104"/>
      <c r="B37" s="105" t="s">
        <v>132</v>
      </c>
      <c r="C37" s="122">
        <f>TINV(1-H8,C32)</f>
        <v>2.0369333344070331</v>
      </c>
      <c r="D37" s="109"/>
      <c r="E37" s="127" t="s">
        <v>21</v>
      </c>
      <c r="F37" s="129">
        <f>C9*E9*(G9-1)</f>
        <v>32</v>
      </c>
      <c r="G37" s="135">
        <f ca="1">SUMSQ(C12:J16,C20:J24)-SUMSQ(C17:J17,C25:J25)/G9</f>
        <v>318</v>
      </c>
      <c r="H37" s="134">
        <f t="shared" ca="1" si="8"/>
        <v>9.9375</v>
      </c>
      <c r="I37" s="127"/>
      <c r="J37" s="109"/>
      <c r="K37" s="109"/>
      <c r="L37" s="109"/>
      <c r="M37" s="41"/>
      <c r="N37" s="45"/>
    </row>
    <row r="38" spans="1:14" ht="23" customHeight="1">
      <c r="A38" s="104"/>
      <c r="B38" s="105" t="s">
        <v>133</v>
      </c>
      <c r="C38" s="123">
        <f ca="1">C34/SQRT(G9)</f>
        <v>1.4097872179871684</v>
      </c>
      <c r="D38" s="109"/>
      <c r="E38" s="103" t="s">
        <v>22</v>
      </c>
      <c r="F38" s="131">
        <f>F33+F37</f>
        <v>39</v>
      </c>
      <c r="G38" s="136">
        <f ca="1">G33+G37</f>
        <v>4977.7749999999942</v>
      </c>
      <c r="H38" s="126"/>
      <c r="I38" s="108"/>
      <c r="J38" s="126"/>
      <c r="K38" s="109"/>
      <c r="L38" s="109"/>
      <c r="M38" s="41"/>
      <c r="N38" s="8"/>
    </row>
    <row r="39" spans="1:14" ht="23" customHeight="1">
      <c r="A39" s="104"/>
      <c r="B39" s="124" t="s">
        <v>134</v>
      </c>
      <c r="C39" s="125">
        <f ca="1">C37*C38</f>
        <v>2.8716425787390176</v>
      </c>
      <c r="D39" s="109"/>
      <c r="E39" s="108"/>
      <c r="F39" s="109"/>
      <c r="G39" s="108"/>
      <c r="H39" s="109"/>
      <c r="I39" s="108"/>
      <c r="J39" s="109"/>
      <c r="K39" s="109"/>
      <c r="L39" s="109"/>
      <c r="M39" s="5"/>
      <c r="N39" s="8"/>
    </row>
    <row r="40" spans="1:14" ht="19" customHeight="1">
      <c r="B40" s="6"/>
      <c r="C40" s="6"/>
      <c r="D40" s="6"/>
      <c r="E40" s="6"/>
      <c r="F40" s="17"/>
      <c r="G40" s="102"/>
      <c r="H40" s="6"/>
      <c r="I40" s="6"/>
      <c r="J40" s="6"/>
      <c r="K40" s="6"/>
      <c r="L40" s="6"/>
      <c r="M40" s="5"/>
      <c r="N40" s="12"/>
    </row>
    <row r="41" spans="1:14">
      <c r="D41" s="6"/>
      <c r="E41" s="6"/>
      <c r="F41" s="6"/>
      <c r="G41" s="6"/>
      <c r="H41" s="6"/>
      <c r="I41" s="6"/>
      <c r="J41" s="6"/>
      <c r="K41" s="6"/>
      <c r="L41" s="6"/>
      <c r="M41" s="5"/>
      <c r="N41" s="45"/>
    </row>
    <row r="42" spans="1:1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"/>
      <c r="N42" s="42"/>
    </row>
    <row r="43" spans="1: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"/>
      <c r="N43" s="45"/>
    </row>
    <row r="44" spans="1:1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  <c r="N44" s="12"/>
    </row>
    <row r="45" spans="1:1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"/>
      <c r="N45" s="12"/>
    </row>
    <row r="46" spans="1:1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"/>
      <c r="N46" s="12"/>
    </row>
    <row r="47" spans="1:1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"/>
      <c r="N47" s="12"/>
    </row>
    <row r="48" spans="1:1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0"/>
    </row>
    <row r="49" spans="2:1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0"/>
    </row>
    <row r="50" spans="2:1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40"/>
    </row>
    <row r="51" spans="2:1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40"/>
    </row>
  </sheetData>
  <mergeCells count="36">
    <mergeCell ref="A1:B2"/>
    <mergeCell ref="C11:D11"/>
    <mergeCell ref="E11:F11"/>
    <mergeCell ref="G11:H11"/>
    <mergeCell ref="I11:J11"/>
    <mergeCell ref="C10:J10"/>
    <mergeCell ref="J3:J4"/>
    <mergeCell ref="J5:J6"/>
    <mergeCell ref="H5:H6"/>
    <mergeCell ref="I3:I4"/>
    <mergeCell ref="I5:I6"/>
    <mergeCell ref="G5:G6"/>
    <mergeCell ref="A12:A27"/>
    <mergeCell ref="C1:J1"/>
    <mergeCell ref="B3:B4"/>
    <mergeCell ref="B5:B6"/>
    <mergeCell ref="A3:A6"/>
    <mergeCell ref="C3:C4"/>
    <mergeCell ref="D3:D4"/>
    <mergeCell ref="C5:C6"/>
    <mergeCell ref="D5:D6"/>
    <mergeCell ref="E3:E4"/>
    <mergeCell ref="E5:E6"/>
    <mergeCell ref="F3:F4"/>
    <mergeCell ref="F5:F6"/>
    <mergeCell ref="G3:G4"/>
    <mergeCell ref="B20:B27"/>
    <mergeCell ref="H3:H4"/>
    <mergeCell ref="B12:B19"/>
    <mergeCell ref="K34:L34"/>
    <mergeCell ref="K35:L35"/>
    <mergeCell ref="K36:L36"/>
    <mergeCell ref="K3:K4"/>
    <mergeCell ref="L3:L4"/>
    <mergeCell ref="K5:K6"/>
    <mergeCell ref="L5:L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2"/>
  <sheetViews>
    <sheetView zoomScale="90" workbookViewId="0">
      <selection activeCell="Q42" sqref="Q42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25" customWidth="1"/>
    <col min="16" max="37" width="9.59765625" style="1" customWidth="1"/>
    <col min="38" max="16384" width="10.69921875" style="1"/>
  </cols>
  <sheetData>
    <row r="1" spans="1:20" ht="23" customHeight="1">
      <c r="A1" s="276" t="s">
        <v>184</v>
      </c>
      <c r="B1" s="277"/>
      <c r="C1" s="263" t="s">
        <v>41</v>
      </c>
      <c r="D1" s="263"/>
      <c r="E1" s="263"/>
      <c r="F1" s="263"/>
      <c r="G1" s="263"/>
      <c r="H1" s="263"/>
      <c r="I1" s="263"/>
      <c r="J1" s="263"/>
      <c r="K1" s="101"/>
      <c r="L1" s="101"/>
      <c r="N1" s="178"/>
      <c r="O1" s="179"/>
      <c r="P1" s="179"/>
      <c r="Q1" s="14" t="s">
        <v>200</v>
      </c>
      <c r="R1" s="179"/>
      <c r="S1" s="179"/>
      <c r="T1" s="179"/>
    </row>
    <row r="2" spans="1:20" ht="23" customHeight="1">
      <c r="A2" s="278"/>
      <c r="B2" s="278"/>
      <c r="C2" s="145" t="s">
        <v>185</v>
      </c>
      <c r="D2" s="147">
        <v>1</v>
      </c>
      <c r="E2" s="146" t="s">
        <v>167</v>
      </c>
      <c r="F2" s="147">
        <v>15</v>
      </c>
      <c r="G2" s="146" t="s">
        <v>168</v>
      </c>
      <c r="H2" s="147">
        <v>30</v>
      </c>
      <c r="I2" s="146" t="s">
        <v>169</v>
      </c>
      <c r="J2" s="147">
        <v>45</v>
      </c>
      <c r="K2" s="37"/>
      <c r="L2" s="37"/>
      <c r="M2" s="41"/>
      <c r="N2" s="91" t="s">
        <v>60</v>
      </c>
      <c r="O2" s="92" t="s">
        <v>89</v>
      </c>
      <c r="P2" s="92" t="s">
        <v>90</v>
      </c>
      <c r="Q2" s="93" t="s">
        <v>145</v>
      </c>
      <c r="R2" s="93" t="s">
        <v>146</v>
      </c>
      <c r="S2" s="92" t="s">
        <v>102</v>
      </c>
      <c r="T2" s="157" t="s">
        <v>28</v>
      </c>
    </row>
    <row r="3" spans="1:20" ht="23" customHeight="1">
      <c r="A3" s="267" t="s">
        <v>64</v>
      </c>
      <c r="B3" s="264" t="s">
        <v>182</v>
      </c>
      <c r="C3" s="268" t="s">
        <v>65</v>
      </c>
      <c r="D3" s="269">
        <v>90</v>
      </c>
      <c r="E3" s="271" t="s">
        <v>66</v>
      </c>
      <c r="F3" s="269">
        <v>80</v>
      </c>
      <c r="G3" s="271" t="s">
        <v>67</v>
      </c>
      <c r="H3" s="269">
        <v>70</v>
      </c>
      <c r="I3" s="271" t="s">
        <v>152</v>
      </c>
      <c r="J3" s="285">
        <v>65</v>
      </c>
      <c r="K3" s="256" t="s">
        <v>153</v>
      </c>
      <c r="L3" s="287">
        <f>AVERAGE(D3,F3,H3,J3)</f>
        <v>76.25</v>
      </c>
      <c r="M3" s="41"/>
      <c r="N3" s="61">
        <v>1</v>
      </c>
      <c r="O3" s="62">
        <f>D3</f>
        <v>90</v>
      </c>
      <c r="P3" s="62">
        <f>D5</f>
        <v>66</v>
      </c>
      <c r="Q3" s="153">
        <f ca="1">D18</f>
        <v>86.8</v>
      </c>
      <c r="R3" s="153">
        <f ca="1">D26</f>
        <v>66</v>
      </c>
      <c r="S3" s="62">
        <f>D7</f>
        <v>78</v>
      </c>
      <c r="T3" s="158">
        <f ca="1">D29</f>
        <v>76.400000000000006</v>
      </c>
    </row>
    <row r="4" spans="1:20" ht="23" customHeight="1">
      <c r="A4" s="267"/>
      <c r="B4" s="265"/>
      <c r="C4" s="268"/>
      <c r="D4" s="270"/>
      <c r="E4" s="272"/>
      <c r="F4" s="270"/>
      <c r="G4" s="272"/>
      <c r="H4" s="270"/>
      <c r="I4" s="272"/>
      <c r="J4" s="269"/>
      <c r="K4" s="257"/>
      <c r="L4" s="288"/>
      <c r="M4" s="41"/>
      <c r="N4" s="61">
        <v>15</v>
      </c>
      <c r="O4" s="62">
        <f>F3</f>
        <v>80</v>
      </c>
      <c r="P4" s="62">
        <f>F5</f>
        <v>63</v>
      </c>
      <c r="Q4" s="153">
        <f ca="1">F18</f>
        <v>79.2</v>
      </c>
      <c r="R4" s="153">
        <f ca="1">F26</f>
        <v>61</v>
      </c>
      <c r="S4" s="62">
        <f>F7</f>
        <v>71.5</v>
      </c>
      <c r="T4" s="158">
        <f ca="1">F29</f>
        <v>70.099999999999994</v>
      </c>
    </row>
    <row r="5" spans="1:20" ht="23" customHeight="1">
      <c r="A5" s="267"/>
      <c r="B5" s="266" t="s">
        <v>154</v>
      </c>
      <c r="C5" s="268" t="s">
        <v>155</v>
      </c>
      <c r="D5" s="270">
        <v>66</v>
      </c>
      <c r="E5" s="273" t="s">
        <v>156</v>
      </c>
      <c r="F5" s="270">
        <v>63</v>
      </c>
      <c r="G5" s="273" t="s">
        <v>157</v>
      </c>
      <c r="H5" s="270">
        <v>62</v>
      </c>
      <c r="I5" s="273" t="s">
        <v>158</v>
      </c>
      <c r="J5" s="286">
        <v>61</v>
      </c>
      <c r="K5" s="256" t="s">
        <v>159</v>
      </c>
      <c r="L5" s="287">
        <f>AVERAGE(D5,F5,H5,J5)</f>
        <v>63</v>
      </c>
      <c r="M5" s="41"/>
      <c r="N5" s="61">
        <v>30</v>
      </c>
      <c r="O5" s="62">
        <f>H3</f>
        <v>70</v>
      </c>
      <c r="P5" s="62">
        <f>H5</f>
        <v>62</v>
      </c>
      <c r="Q5" s="153">
        <f ca="1">H18</f>
        <v>69.599999999999994</v>
      </c>
      <c r="R5" s="153">
        <f ca="1">H26</f>
        <v>61.4</v>
      </c>
      <c r="S5" s="62">
        <f>H7</f>
        <v>66</v>
      </c>
      <c r="T5" s="158">
        <f ca="1">H29</f>
        <v>65.5</v>
      </c>
    </row>
    <row r="6" spans="1:20" ht="23" customHeight="1">
      <c r="A6" s="267"/>
      <c r="B6" s="266"/>
      <c r="C6" s="268"/>
      <c r="D6" s="270"/>
      <c r="E6" s="272"/>
      <c r="F6" s="270"/>
      <c r="G6" s="272"/>
      <c r="H6" s="270"/>
      <c r="I6" s="272"/>
      <c r="J6" s="269"/>
      <c r="K6" s="257"/>
      <c r="L6" s="288"/>
      <c r="M6" s="41"/>
      <c r="N6" s="61">
        <v>45</v>
      </c>
      <c r="O6" s="62">
        <f>J3</f>
        <v>65</v>
      </c>
      <c r="P6" s="62">
        <f>J5</f>
        <v>61</v>
      </c>
      <c r="Q6" s="153">
        <f ca="1">J18</f>
        <v>64.599999999999994</v>
      </c>
      <c r="R6" s="153">
        <f ca="1">J26</f>
        <v>60.8</v>
      </c>
      <c r="S6" s="62">
        <f>J7</f>
        <v>63</v>
      </c>
      <c r="T6" s="158">
        <f ca="1">J29</f>
        <v>62.7</v>
      </c>
    </row>
    <row r="7" spans="1:20" ht="23" customHeight="1" thickBot="1">
      <c r="A7" s="96" t="s">
        <v>203</v>
      </c>
      <c r="B7" s="97">
        <v>3</v>
      </c>
      <c r="C7" s="138" t="s">
        <v>160</v>
      </c>
      <c r="D7" s="100">
        <f>AVERAGE(D3:D5)</f>
        <v>78</v>
      </c>
      <c r="E7" s="98" t="s">
        <v>161</v>
      </c>
      <c r="F7" s="100">
        <f>AVERAGE(F3:F5)</f>
        <v>71.5</v>
      </c>
      <c r="G7" s="98" t="s">
        <v>61</v>
      </c>
      <c r="H7" s="100">
        <f>AVERAGE(H3:H5)</f>
        <v>66</v>
      </c>
      <c r="I7" s="98" t="s">
        <v>50</v>
      </c>
      <c r="J7" s="100">
        <f>AVERAGE(J3:J5)</f>
        <v>63</v>
      </c>
      <c r="K7" s="98" t="s">
        <v>51</v>
      </c>
      <c r="L7" s="99">
        <f>AVERAGE(D7,F7,H7,J7)</f>
        <v>69.625</v>
      </c>
      <c r="M7" s="41"/>
      <c r="N7" s="1"/>
      <c r="O7" s="1"/>
    </row>
    <row r="8" spans="1:20" ht="23" customHeight="1" thickTop="1">
      <c r="A8" s="65"/>
      <c r="B8" s="139"/>
      <c r="C8" s="140"/>
      <c r="D8" s="141"/>
      <c r="E8" s="48" t="s">
        <v>63</v>
      </c>
      <c r="F8" s="141">
        <v>0.05</v>
      </c>
      <c r="G8" s="141" t="s">
        <v>141</v>
      </c>
      <c r="H8" s="142">
        <v>0.95</v>
      </c>
      <c r="I8" s="140"/>
      <c r="J8" s="141"/>
      <c r="K8" s="140"/>
      <c r="L8" s="139"/>
      <c r="M8" s="41"/>
      <c r="N8" s="1"/>
      <c r="O8" s="1"/>
    </row>
    <row r="9" spans="1:20" ht="23" customHeight="1">
      <c r="A9" s="65"/>
      <c r="B9" s="143" t="s">
        <v>62</v>
      </c>
      <c r="C9" s="144">
        <v>4</v>
      </c>
      <c r="D9" s="143" t="s">
        <v>52</v>
      </c>
      <c r="E9" s="144">
        <v>2</v>
      </c>
      <c r="F9" s="143" t="s">
        <v>143</v>
      </c>
      <c r="G9" s="144">
        <v>5</v>
      </c>
      <c r="H9" s="66" t="s">
        <v>53</v>
      </c>
      <c r="I9" s="144">
        <f>G9*E9</f>
        <v>10</v>
      </c>
      <c r="J9" s="66" t="s">
        <v>54</v>
      </c>
      <c r="K9" s="144">
        <f>G9*C9</f>
        <v>20</v>
      </c>
      <c r="L9" s="139"/>
      <c r="M9" s="41"/>
    </row>
    <row r="10" spans="1:20" ht="23" customHeight="1">
      <c r="A10" s="65"/>
      <c r="B10" s="66"/>
      <c r="C10" s="284" t="s">
        <v>41</v>
      </c>
      <c r="D10" s="284"/>
      <c r="E10" s="284"/>
      <c r="F10" s="284"/>
      <c r="G10" s="284"/>
      <c r="H10" s="284"/>
      <c r="I10" s="284"/>
      <c r="J10" s="284"/>
      <c r="K10" s="67"/>
      <c r="L10" s="148"/>
      <c r="M10" s="3"/>
    </row>
    <row r="11" spans="1:20" ht="23" customHeight="1" thickBot="1">
      <c r="A11" s="89"/>
      <c r="B11" s="85"/>
      <c r="C11" s="279" t="s">
        <v>202</v>
      </c>
      <c r="D11" s="280"/>
      <c r="E11" s="281" t="s">
        <v>144</v>
      </c>
      <c r="F11" s="282"/>
      <c r="G11" s="281" t="s">
        <v>88</v>
      </c>
      <c r="H11" s="282"/>
      <c r="I11" s="283" t="s">
        <v>24</v>
      </c>
      <c r="J11" s="282"/>
      <c r="K11" s="86"/>
      <c r="L11" s="87"/>
      <c r="M11" s="4"/>
    </row>
    <row r="12" spans="1:20" ht="23" customHeight="1" thickTop="1" thickBot="1">
      <c r="A12" s="260" t="s">
        <v>14</v>
      </c>
      <c r="B12" s="253" t="s">
        <v>43</v>
      </c>
      <c r="C12" s="46" t="s">
        <v>40</v>
      </c>
      <c r="D12" s="78">
        <f ca="1">ROUND(NORMINV(RAND(),D$3,$B$7),0)</f>
        <v>84</v>
      </c>
      <c r="E12" s="46" t="s">
        <v>5</v>
      </c>
      <c r="F12" s="78">
        <f t="shared" ref="F12:F16" ca="1" si="0">ROUND(NORMINV(RAND(),F$3,$B$7),0)</f>
        <v>78</v>
      </c>
      <c r="G12" s="46" t="s">
        <v>6</v>
      </c>
      <c r="H12" s="88">
        <f t="shared" ref="H12:H16" ca="1" si="1">ROUND(NORMINV(RAND(),H$3,$B$7),0)</f>
        <v>74</v>
      </c>
      <c r="I12" s="46" t="s">
        <v>45</v>
      </c>
      <c r="J12" s="78">
        <f t="shared" ref="J12:J16" ca="1" si="2">ROUND(NORMINV(RAND(),J$3,$B$7),0)</f>
        <v>66</v>
      </c>
      <c r="K12" s="68"/>
      <c r="L12" s="60"/>
      <c r="M12" s="3"/>
      <c r="N12" s="152"/>
    </row>
    <row r="13" spans="1:20" ht="23" customHeight="1" thickBot="1">
      <c r="A13" s="261"/>
      <c r="B13" s="254"/>
      <c r="C13" s="46" t="s">
        <v>46</v>
      </c>
      <c r="D13" s="78">
        <f t="shared" ref="D13:D16" ca="1" si="3">ROUND(NORMINV(RAND(),D$3,$B$7),0)</f>
        <v>91</v>
      </c>
      <c r="E13" s="46" t="s">
        <v>47</v>
      </c>
      <c r="F13" s="78">
        <f t="shared" ca="1" si="0"/>
        <v>79</v>
      </c>
      <c r="G13" s="46" t="s">
        <v>48</v>
      </c>
      <c r="H13" s="78">
        <f t="shared" ca="1" si="1"/>
        <v>67</v>
      </c>
      <c r="I13" s="46" t="s">
        <v>49</v>
      </c>
      <c r="J13" s="78">
        <f t="shared" ca="1" si="2"/>
        <v>63</v>
      </c>
      <c r="K13" s="68"/>
      <c r="L13" s="60"/>
      <c r="M13" s="3"/>
      <c r="N13" s="152"/>
    </row>
    <row r="14" spans="1:20" ht="23" customHeight="1" thickBot="1">
      <c r="A14" s="261"/>
      <c r="B14" s="254"/>
      <c r="C14" s="46" t="s">
        <v>166</v>
      </c>
      <c r="D14" s="78">
        <f t="shared" ca="1" si="3"/>
        <v>86</v>
      </c>
      <c r="E14" s="46" t="s">
        <v>163</v>
      </c>
      <c r="F14" s="78">
        <f t="shared" ca="1" si="0"/>
        <v>83</v>
      </c>
      <c r="G14" s="46" t="s">
        <v>109</v>
      </c>
      <c r="H14" s="78">
        <f t="shared" ca="1" si="1"/>
        <v>73</v>
      </c>
      <c r="I14" s="46" t="s">
        <v>110</v>
      </c>
      <c r="J14" s="78">
        <f t="shared" ca="1" si="2"/>
        <v>62</v>
      </c>
      <c r="K14" s="69"/>
      <c r="L14" s="60"/>
      <c r="M14" s="3"/>
      <c r="N14" s="152"/>
    </row>
    <row r="15" spans="1:20" ht="23" customHeight="1" thickBot="1">
      <c r="A15" s="261"/>
      <c r="B15" s="254"/>
      <c r="C15" s="46" t="s">
        <v>111</v>
      </c>
      <c r="D15" s="78">
        <f t="shared" ca="1" si="3"/>
        <v>90</v>
      </c>
      <c r="E15" s="46" t="s">
        <v>112</v>
      </c>
      <c r="F15" s="78">
        <f t="shared" ca="1" si="0"/>
        <v>78</v>
      </c>
      <c r="G15" s="46" t="s">
        <v>113</v>
      </c>
      <c r="H15" s="78">
        <f t="shared" ca="1" si="1"/>
        <v>67</v>
      </c>
      <c r="I15" s="46" t="s">
        <v>114</v>
      </c>
      <c r="J15" s="78">
        <f t="shared" ca="1" si="2"/>
        <v>63</v>
      </c>
      <c r="K15" s="69"/>
      <c r="L15" s="60"/>
      <c r="M15" s="3"/>
      <c r="N15" s="152"/>
    </row>
    <row r="16" spans="1:20" ht="23" customHeight="1" thickBot="1">
      <c r="A16" s="261"/>
      <c r="B16" s="254"/>
      <c r="C16" s="63" t="s">
        <v>115</v>
      </c>
      <c r="D16" s="79">
        <f t="shared" ca="1" si="3"/>
        <v>83</v>
      </c>
      <c r="E16" s="63" t="s">
        <v>116</v>
      </c>
      <c r="F16" s="79">
        <f t="shared" ca="1" si="0"/>
        <v>78</v>
      </c>
      <c r="G16" s="63" t="s">
        <v>117</v>
      </c>
      <c r="H16" s="79">
        <f t="shared" ca="1" si="1"/>
        <v>67</v>
      </c>
      <c r="I16" s="63" t="s">
        <v>118</v>
      </c>
      <c r="J16" s="79">
        <f t="shared" ca="1" si="2"/>
        <v>69</v>
      </c>
      <c r="K16" s="69"/>
      <c r="L16" s="60"/>
      <c r="M16" s="3"/>
      <c r="N16" s="152"/>
    </row>
    <row r="17" spans="1:16" ht="23" customHeight="1" thickBot="1">
      <c r="A17" s="261"/>
      <c r="B17" s="254"/>
      <c r="C17" s="46" t="s">
        <v>37</v>
      </c>
      <c r="D17" s="80">
        <f ca="1">SUM(D12:D16)</f>
        <v>434</v>
      </c>
      <c r="E17" s="46" t="s">
        <v>38</v>
      </c>
      <c r="F17" s="80">
        <f ca="1">SUM(F12:F16)</f>
        <v>396</v>
      </c>
      <c r="G17" s="46" t="s">
        <v>39</v>
      </c>
      <c r="H17" s="80">
        <f ca="1">SUM(H12:H16)</f>
        <v>348</v>
      </c>
      <c r="I17" s="46" t="s">
        <v>8</v>
      </c>
      <c r="J17" s="80">
        <f ca="1">SUM(J12:J16)</f>
        <v>323</v>
      </c>
      <c r="K17" s="46" t="s">
        <v>9</v>
      </c>
      <c r="L17" s="47">
        <f ca="1">D17+F17+H17+J17</f>
        <v>1501</v>
      </c>
      <c r="M17" s="42"/>
      <c r="N17" s="152"/>
    </row>
    <row r="18" spans="1:16" ht="23" customHeight="1" thickBot="1">
      <c r="A18" s="261"/>
      <c r="B18" s="254"/>
      <c r="C18" s="46" t="s">
        <v>162</v>
      </c>
      <c r="D18" s="81">
        <f ca="1">D17/$G$9</f>
        <v>86.8</v>
      </c>
      <c r="E18" s="46" t="s">
        <v>106</v>
      </c>
      <c r="F18" s="81">
        <f ca="1">F17/$G$9</f>
        <v>79.2</v>
      </c>
      <c r="G18" s="46" t="s">
        <v>107</v>
      </c>
      <c r="H18" s="81">
        <f ca="1">H17/$G$9</f>
        <v>69.599999999999994</v>
      </c>
      <c r="I18" s="46" t="s">
        <v>108</v>
      </c>
      <c r="J18" s="81">
        <f ca="1">J17/$G$9</f>
        <v>64.599999999999994</v>
      </c>
      <c r="K18" s="46" t="s">
        <v>0</v>
      </c>
      <c r="L18" s="71">
        <f ca="1">L17/$K$9</f>
        <v>75.05</v>
      </c>
      <c r="M18" s="42"/>
      <c r="N18" s="152"/>
    </row>
    <row r="19" spans="1:16" ht="23" customHeight="1" thickBot="1">
      <c r="A19" s="261"/>
      <c r="B19" s="254"/>
      <c r="C19" s="72" t="s">
        <v>150</v>
      </c>
      <c r="D19" s="82">
        <f ca="1">VAR(D12:D16)</f>
        <v>12.700000000000728</v>
      </c>
      <c r="E19" s="53" t="s">
        <v>151</v>
      </c>
      <c r="F19" s="82">
        <f ca="1">VAR(F12:F16)</f>
        <v>4.6999999999998181</v>
      </c>
      <c r="G19" s="53" t="s">
        <v>186</v>
      </c>
      <c r="H19" s="82">
        <f ca="1">VAR(H12:H16)</f>
        <v>12.800000000000182</v>
      </c>
      <c r="I19" s="53" t="s">
        <v>187</v>
      </c>
      <c r="J19" s="82">
        <f ca="1">VAR(J12:J16)</f>
        <v>8.3000000000001819</v>
      </c>
      <c r="K19" s="75"/>
      <c r="L19" s="75"/>
      <c r="M19" s="15"/>
      <c r="N19" s="152"/>
    </row>
    <row r="20" spans="1:16" ht="23" customHeight="1">
      <c r="A20" s="261"/>
      <c r="B20" s="274" t="s">
        <v>42</v>
      </c>
      <c r="C20" s="46" t="s">
        <v>1</v>
      </c>
      <c r="D20" s="78">
        <f ca="1">ROUND(NORMINV(RAND(),D$5,$B$7),0)</f>
        <v>62</v>
      </c>
      <c r="E20" s="46" t="s">
        <v>2</v>
      </c>
      <c r="F20" s="78">
        <f t="shared" ref="F20:F24" ca="1" si="4">ROUND(NORMINV(RAND(),F$5,$B$7),0)</f>
        <v>66</v>
      </c>
      <c r="G20" s="46" t="s">
        <v>55</v>
      </c>
      <c r="H20" s="78">
        <f t="shared" ref="H20:H24" ca="1" si="5">ROUND(NORMINV(RAND(),H$5,$B$7),0)</f>
        <v>61</v>
      </c>
      <c r="I20" s="46" t="s">
        <v>56</v>
      </c>
      <c r="J20" s="78">
        <f t="shared" ref="J20:J24" ca="1" si="6">ROUND(NORMINV(RAND(),J$5,$B$7),0)</f>
        <v>65</v>
      </c>
      <c r="K20" s="69"/>
      <c r="L20" s="60"/>
      <c r="M20" s="41"/>
      <c r="N20" s="152"/>
    </row>
    <row r="21" spans="1:16" ht="23" customHeight="1">
      <c r="A21" s="261"/>
      <c r="B21" s="274"/>
      <c r="C21" s="46" t="s">
        <v>57</v>
      </c>
      <c r="D21" s="78">
        <f t="shared" ref="D21:D24" ca="1" si="7">ROUND(NORMINV(RAND(),D$5,$B$7),0)</f>
        <v>63</v>
      </c>
      <c r="E21" s="46" t="s">
        <v>58</v>
      </c>
      <c r="F21" s="78">
        <f t="shared" ca="1" si="4"/>
        <v>61</v>
      </c>
      <c r="G21" s="46" t="s">
        <v>69</v>
      </c>
      <c r="H21" s="78">
        <f t="shared" ca="1" si="5"/>
        <v>58</v>
      </c>
      <c r="I21" s="46" t="s">
        <v>70</v>
      </c>
      <c r="J21" s="78">
        <f t="shared" ca="1" si="6"/>
        <v>60</v>
      </c>
      <c r="K21" s="70"/>
      <c r="L21" s="60"/>
      <c r="M21" s="23"/>
      <c r="N21" s="152"/>
    </row>
    <row r="22" spans="1:16" ht="23" customHeight="1">
      <c r="A22" s="261"/>
      <c r="B22" s="274"/>
      <c r="C22" s="46" t="s">
        <v>135</v>
      </c>
      <c r="D22" s="78">
        <f t="shared" ca="1" si="7"/>
        <v>65</v>
      </c>
      <c r="E22" s="46" t="s">
        <v>136</v>
      </c>
      <c r="F22" s="78">
        <f t="shared" ca="1" si="4"/>
        <v>60</v>
      </c>
      <c r="G22" s="46" t="s">
        <v>137</v>
      </c>
      <c r="H22" s="78">
        <f t="shared" ca="1" si="5"/>
        <v>63</v>
      </c>
      <c r="I22" s="46" t="s">
        <v>138</v>
      </c>
      <c r="J22" s="78">
        <f t="shared" ca="1" si="6"/>
        <v>63</v>
      </c>
      <c r="K22" s="60"/>
      <c r="L22" s="60"/>
      <c r="M22" s="41"/>
      <c r="N22" s="152"/>
    </row>
    <row r="23" spans="1:16" ht="23" customHeight="1">
      <c r="A23" s="261"/>
      <c r="B23" s="274"/>
      <c r="C23" s="46" t="s">
        <v>139</v>
      </c>
      <c r="D23" s="78">
        <f t="shared" ca="1" si="7"/>
        <v>71</v>
      </c>
      <c r="E23" s="46" t="s">
        <v>76</v>
      </c>
      <c r="F23" s="78">
        <f t="shared" ca="1" si="4"/>
        <v>59</v>
      </c>
      <c r="G23" s="46" t="s">
        <v>194</v>
      </c>
      <c r="H23" s="78">
        <f t="shared" ca="1" si="5"/>
        <v>62</v>
      </c>
      <c r="I23" s="46" t="s">
        <v>195</v>
      </c>
      <c r="J23" s="78">
        <f t="shared" ca="1" si="6"/>
        <v>58</v>
      </c>
      <c r="K23" s="60"/>
      <c r="L23" s="60"/>
      <c r="M23" s="45"/>
      <c r="N23" s="152"/>
    </row>
    <row r="24" spans="1:16" ht="23" customHeight="1">
      <c r="A24" s="261"/>
      <c r="B24" s="274"/>
      <c r="C24" s="63" t="s">
        <v>196</v>
      </c>
      <c r="D24" s="79">
        <f t="shared" ca="1" si="7"/>
        <v>69</v>
      </c>
      <c r="E24" s="63" t="s">
        <v>197</v>
      </c>
      <c r="F24" s="79">
        <f t="shared" ca="1" si="4"/>
        <v>59</v>
      </c>
      <c r="G24" s="63" t="s">
        <v>198</v>
      </c>
      <c r="H24" s="79">
        <f t="shared" ca="1" si="5"/>
        <v>63</v>
      </c>
      <c r="I24" s="63" t="s">
        <v>199</v>
      </c>
      <c r="J24" s="79">
        <f t="shared" ca="1" si="6"/>
        <v>58</v>
      </c>
      <c r="K24" s="60"/>
      <c r="L24" s="60"/>
      <c r="M24" s="41"/>
      <c r="N24" s="152"/>
    </row>
    <row r="25" spans="1:16" ht="23" customHeight="1">
      <c r="A25" s="261"/>
      <c r="B25" s="274"/>
      <c r="C25" s="46" t="s">
        <v>204</v>
      </c>
      <c r="D25" s="80">
        <f ca="1">SUM(D20:D24)</f>
        <v>330</v>
      </c>
      <c r="E25" s="46" t="s">
        <v>130</v>
      </c>
      <c r="F25" s="80">
        <f ca="1">SUM(F20:F24)</f>
        <v>305</v>
      </c>
      <c r="G25" s="46" t="s">
        <v>95</v>
      </c>
      <c r="H25" s="80">
        <f ca="1">SUM(H20:H24)</f>
        <v>307</v>
      </c>
      <c r="I25" s="46" t="s">
        <v>96</v>
      </c>
      <c r="J25" s="80">
        <f ca="1">SUM(J20:J24)</f>
        <v>304</v>
      </c>
      <c r="K25" s="46" t="s">
        <v>97</v>
      </c>
      <c r="L25" s="47">
        <f ca="1">D25+F25+H25+J25</f>
        <v>1246</v>
      </c>
      <c r="M25" s="42"/>
      <c r="N25" s="152"/>
    </row>
    <row r="26" spans="1:16" ht="23" customHeight="1">
      <c r="A26" s="261"/>
      <c r="B26" s="274"/>
      <c r="C26" s="46" t="s">
        <v>205</v>
      </c>
      <c r="D26" s="81">
        <f ca="1">D25/$G$9</f>
        <v>66</v>
      </c>
      <c r="E26" s="46" t="s">
        <v>71</v>
      </c>
      <c r="F26" s="81">
        <f ca="1">F25/$G$9</f>
        <v>61</v>
      </c>
      <c r="G26" s="46" t="s">
        <v>72</v>
      </c>
      <c r="H26" s="81">
        <f ca="1">H25/$G$9</f>
        <v>61.4</v>
      </c>
      <c r="I26" s="46" t="s">
        <v>73</v>
      </c>
      <c r="J26" s="81">
        <f ca="1">J25/$G$9</f>
        <v>60.8</v>
      </c>
      <c r="K26" s="46" t="s">
        <v>74</v>
      </c>
      <c r="L26" s="71">
        <f ca="1">L25/$K$9</f>
        <v>62.3</v>
      </c>
      <c r="M26" s="42"/>
      <c r="N26" s="152"/>
    </row>
    <row r="27" spans="1:16" ht="23" customHeight="1" thickBot="1">
      <c r="A27" s="262"/>
      <c r="B27" s="275"/>
      <c r="C27" s="83" t="s">
        <v>164</v>
      </c>
      <c r="D27" s="84">
        <f ca="1">VAR(D20:D24)</f>
        <v>15</v>
      </c>
      <c r="E27" s="76" t="s">
        <v>165</v>
      </c>
      <c r="F27" s="84">
        <f ca="1">VAR(F20:F24)</f>
        <v>8.5</v>
      </c>
      <c r="G27" s="76" t="s">
        <v>131</v>
      </c>
      <c r="H27" s="84">
        <f ca="1">VAR(H20:H24)</f>
        <v>4.3000000000001819</v>
      </c>
      <c r="I27" s="76" t="s">
        <v>68</v>
      </c>
      <c r="J27" s="84">
        <f ca="1">VAR(J20:J24)</f>
        <v>9.6999999999998181</v>
      </c>
      <c r="K27" s="74"/>
      <c r="L27" s="74"/>
      <c r="M27" s="15"/>
      <c r="N27" s="152"/>
    </row>
    <row r="28" spans="1:16" ht="23" customHeight="1">
      <c r="A28" s="149"/>
      <c r="B28" s="77"/>
      <c r="C28" s="46" t="s">
        <v>75</v>
      </c>
      <c r="D28" s="78">
        <f ca="1">D17+D25</f>
        <v>764</v>
      </c>
      <c r="E28" s="46" t="s">
        <v>98</v>
      </c>
      <c r="F28" s="78">
        <f ca="1">F17+F25</f>
        <v>701</v>
      </c>
      <c r="G28" s="46" t="s">
        <v>99</v>
      </c>
      <c r="H28" s="78">
        <f ca="1">H17+H25</f>
        <v>655</v>
      </c>
      <c r="I28" s="46" t="s">
        <v>100</v>
      </c>
      <c r="J28" s="78">
        <f ca="1">J17+J25</f>
        <v>627</v>
      </c>
      <c r="K28" s="46" t="s">
        <v>103</v>
      </c>
      <c r="L28" s="47">
        <f ca="1">SUM(D12:J16,D20:J24)</f>
        <v>2747</v>
      </c>
      <c r="M28" s="42"/>
    </row>
    <row r="29" spans="1:16" ht="23" customHeight="1">
      <c r="A29" s="149"/>
      <c r="B29" s="77"/>
      <c r="C29" s="46" t="s">
        <v>104</v>
      </c>
      <c r="D29" s="81">
        <f ca="1">D28/$I$9</f>
        <v>76.400000000000006</v>
      </c>
      <c r="E29" s="46" t="s">
        <v>105</v>
      </c>
      <c r="F29" s="81">
        <f ca="1">F28/$I$9</f>
        <v>70.099999999999994</v>
      </c>
      <c r="G29" s="46" t="s">
        <v>33</v>
      </c>
      <c r="H29" s="81">
        <f ca="1">H28/$I$9</f>
        <v>65.5</v>
      </c>
      <c r="I29" s="46" t="s">
        <v>34</v>
      </c>
      <c r="J29" s="81">
        <f ca="1">J28/$I$9</f>
        <v>62.7</v>
      </c>
      <c r="K29" s="46" t="s">
        <v>35</v>
      </c>
      <c r="L29" s="47">
        <f>G9*E9*C9</f>
        <v>40</v>
      </c>
      <c r="M29" s="41"/>
    </row>
    <row r="30" spans="1:16" ht="23" customHeight="1" thickBot="1">
      <c r="A30" s="150"/>
      <c r="B30" s="94"/>
      <c r="C30" s="76"/>
      <c r="D30" s="84"/>
      <c r="E30" s="76"/>
      <c r="F30" s="84"/>
      <c r="G30" s="76"/>
      <c r="H30" s="84"/>
      <c r="I30" s="76"/>
      <c r="J30" s="84"/>
      <c r="K30" s="76" t="s">
        <v>120</v>
      </c>
      <c r="L30" s="95">
        <f ca="1">L28/L29</f>
        <v>68.674999999999997</v>
      </c>
      <c r="M30" s="41"/>
    </row>
    <row r="31" spans="1:16" ht="23" customHeight="1">
      <c r="A31" s="104"/>
      <c r="B31" s="105" t="s">
        <v>36</v>
      </c>
      <c r="C31" s="106">
        <f ca="1">SUMSQ(D12:J16,D20:J24)-SUMSQ(D17:J17,D25:J25)/G9</f>
        <v>304</v>
      </c>
      <c r="D31" s="136"/>
      <c r="E31" s="108" t="s">
        <v>86</v>
      </c>
      <c r="F31" s="104"/>
      <c r="G31" s="108"/>
      <c r="H31" s="109"/>
      <c r="I31" s="108"/>
      <c r="J31" s="109"/>
      <c r="K31" s="105"/>
      <c r="L31" s="110"/>
      <c r="M31" s="41"/>
      <c r="P31" s="151"/>
    </row>
    <row r="32" spans="1:16" ht="23" customHeight="1">
      <c r="A32" s="104"/>
      <c r="B32" s="111" t="s">
        <v>149</v>
      </c>
      <c r="C32" s="121">
        <f>C9*E9*(G9-1)</f>
        <v>32</v>
      </c>
      <c r="D32" s="113"/>
      <c r="E32" s="116" t="s">
        <v>87</v>
      </c>
      <c r="F32" s="114" t="s">
        <v>140</v>
      </c>
      <c r="G32" s="116" t="s">
        <v>77</v>
      </c>
      <c r="H32" s="114" t="s">
        <v>78</v>
      </c>
      <c r="I32" s="116" t="s">
        <v>79</v>
      </c>
      <c r="J32" s="114" t="s">
        <v>15</v>
      </c>
      <c r="K32" s="126" t="s">
        <v>147</v>
      </c>
      <c r="L32" s="109"/>
      <c r="M32" s="41"/>
      <c r="N32" s="151"/>
    </row>
    <row r="33" spans="1:14" ht="23" customHeight="1">
      <c r="A33" s="104"/>
      <c r="B33" s="105" t="s">
        <v>7</v>
      </c>
      <c r="C33" s="108">
        <f ca="1">(C31/C32)</f>
        <v>9.5</v>
      </c>
      <c r="D33" s="108"/>
      <c r="E33" s="109" t="s">
        <v>183</v>
      </c>
      <c r="F33" s="135">
        <f>C9*E9-1</f>
        <v>7</v>
      </c>
      <c r="G33" s="135">
        <f ca="1">SUMSQ(C17:J17,C25:J25)/G9-L28^2/L29</f>
        <v>3188.7749999999942</v>
      </c>
      <c r="H33" s="109"/>
      <c r="I33" s="109"/>
      <c r="J33" s="109"/>
      <c r="K33" s="109"/>
      <c r="L33" s="109"/>
      <c r="M33" s="151"/>
      <c r="N33" s="41"/>
    </row>
    <row r="34" spans="1:14" ht="23" customHeight="1">
      <c r="A34" s="114"/>
      <c r="B34" s="115" t="s">
        <v>119</v>
      </c>
      <c r="C34" s="116">
        <f ca="1">SQRT(C33)</f>
        <v>3.082207001484488</v>
      </c>
      <c r="D34" s="109"/>
      <c r="E34" s="105" t="s">
        <v>16</v>
      </c>
      <c r="F34" s="137">
        <f>C9-1</f>
        <v>3</v>
      </c>
      <c r="G34" s="137">
        <f ca="1">SUMSQ(C28:J28)/I9-L28^2/L29</f>
        <v>1074.875</v>
      </c>
      <c r="H34" s="137">
        <f ca="1">G34/F34</f>
        <v>358.29166666666669</v>
      </c>
      <c r="I34" s="156">
        <f ca="1">H34/$H$37</f>
        <v>37.714912280701753</v>
      </c>
      <c r="J34" s="156">
        <f>FINV($F$8,F34,$F$37)</f>
        <v>2.9011195881551242</v>
      </c>
      <c r="K34" s="255" t="str">
        <f ca="1">IF(I34&gt;J34,"Reject", "Don't reject")</f>
        <v>Reject</v>
      </c>
      <c r="L34" s="255"/>
      <c r="M34" s="45"/>
      <c r="N34" s="41"/>
    </row>
    <row r="35" spans="1:14" ht="23" customHeight="1">
      <c r="A35" s="117"/>
      <c r="B35" s="118" t="s">
        <v>23</v>
      </c>
      <c r="C35" s="119"/>
      <c r="D35" s="120"/>
      <c r="E35" s="120" t="s">
        <v>17</v>
      </c>
      <c r="F35" s="137">
        <f>E9-1</f>
        <v>1</v>
      </c>
      <c r="G35" s="120">
        <f ca="1">SUMSQ(L17,L25)/K9-L28^2/L29</f>
        <v>1625.625</v>
      </c>
      <c r="H35" s="137">
        <f t="shared" ref="H35:H37" ca="1" si="8">G35/F35</f>
        <v>1625.625</v>
      </c>
      <c r="I35" s="156">
        <f t="shared" ref="I35:I36" ca="1" si="9">H35/$H$37</f>
        <v>171.11842105263159</v>
      </c>
      <c r="J35" s="156">
        <f>FINV($F$8,F35,$F$37)</f>
        <v>4.1490974088185517</v>
      </c>
      <c r="K35" s="255" t="str">
        <f t="shared" ref="K35:K36" ca="1" si="10">IF(I35&gt;J35,"Reject", "Don't reject")</f>
        <v>Reject</v>
      </c>
      <c r="L35" s="255"/>
      <c r="M35" s="41"/>
      <c r="N35" s="44"/>
    </row>
    <row r="36" spans="1:14" ht="23" customHeight="1">
      <c r="A36" s="104"/>
      <c r="B36" s="105" t="s">
        <v>44</v>
      </c>
      <c r="C36" s="121">
        <f>C32</f>
        <v>32</v>
      </c>
      <c r="D36" s="109"/>
      <c r="E36" s="128" t="s">
        <v>20</v>
      </c>
      <c r="F36" s="137">
        <f>F34*F35</f>
        <v>3</v>
      </c>
      <c r="G36" s="137">
        <f ca="1">G33-(G34+G35)</f>
        <v>488.27499999999418</v>
      </c>
      <c r="H36" s="137">
        <f t="shared" ca="1" si="8"/>
        <v>162.75833333333139</v>
      </c>
      <c r="I36" s="156">
        <f t="shared" ca="1" si="9"/>
        <v>17.132456140350673</v>
      </c>
      <c r="J36" s="156">
        <f>FINV($F$8,F36,$F$37)</f>
        <v>2.9011195881551242</v>
      </c>
      <c r="K36" s="255" t="str">
        <f t="shared" ca="1" si="10"/>
        <v>Reject</v>
      </c>
      <c r="L36" s="255"/>
      <c r="M36" s="41"/>
      <c r="N36" s="151"/>
    </row>
    <row r="37" spans="1:14" ht="23" customHeight="1">
      <c r="A37" s="104"/>
      <c r="B37" s="105" t="s">
        <v>132</v>
      </c>
      <c r="C37" s="123">
        <f>TINV(1-H8,C32)</f>
        <v>2.0369333344070331</v>
      </c>
      <c r="D37" s="109"/>
      <c r="E37" s="127" t="s">
        <v>21</v>
      </c>
      <c r="F37" s="135">
        <f>C9*E9*(G9-1)</f>
        <v>32</v>
      </c>
      <c r="G37" s="135">
        <f ca="1">SUMSQ(C12:J16,C20:J24)-SUMSQ(C17:J17,C25:J25)/G9</f>
        <v>304</v>
      </c>
      <c r="H37" s="134">
        <f t="shared" ca="1" si="8"/>
        <v>9.5</v>
      </c>
      <c r="I37" s="127"/>
      <c r="J37" s="109"/>
      <c r="K37" s="109"/>
      <c r="L37" s="109"/>
      <c r="M37" s="41"/>
      <c r="N37" s="45"/>
    </row>
    <row r="38" spans="1:14" ht="23" customHeight="1">
      <c r="A38" s="104"/>
      <c r="B38" s="105" t="s">
        <v>133</v>
      </c>
      <c r="C38" s="123">
        <f ca="1">C34/SQRT(G9)</f>
        <v>1.3784048752090221</v>
      </c>
      <c r="D38" s="109"/>
      <c r="E38" s="103" t="s">
        <v>22</v>
      </c>
      <c r="F38" s="136">
        <f>F33+F37</f>
        <v>39</v>
      </c>
      <c r="G38" s="136">
        <f ca="1">G33+G37</f>
        <v>3492.7749999999942</v>
      </c>
      <c r="H38" s="126"/>
      <c r="I38" s="108"/>
      <c r="J38" s="126"/>
      <c r="K38" s="109"/>
      <c r="L38" s="109"/>
      <c r="M38" s="41"/>
      <c r="N38" s="8"/>
    </row>
    <row r="39" spans="1:14" ht="23" customHeight="1">
      <c r="A39" s="104"/>
      <c r="B39" s="124" t="s">
        <v>134</v>
      </c>
      <c r="C39" s="125">
        <f ca="1">C37*C38</f>
        <v>2.8077188386224239</v>
      </c>
      <c r="D39" s="109"/>
      <c r="E39" s="108"/>
      <c r="F39" s="109"/>
      <c r="G39" s="108"/>
      <c r="H39" s="109"/>
      <c r="I39" s="108"/>
      <c r="J39" s="109"/>
      <c r="K39" s="109"/>
      <c r="L39" s="109"/>
      <c r="M39" s="41"/>
      <c r="N39" s="8"/>
    </row>
    <row r="40" spans="1:14" s="25" customFormat="1" ht="27" customHeight="1">
      <c r="A40" s="29"/>
      <c r="B40" s="27" t="s">
        <v>101</v>
      </c>
      <c r="C40" s="154">
        <f ca="1">(C34/SQRT(I9))*C37</f>
        <v>1.9853570304551333</v>
      </c>
      <c r="D40" s="28"/>
      <c r="E40" s="28"/>
      <c r="F40" s="28"/>
      <c r="G40" s="28"/>
      <c r="H40" s="28"/>
      <c r="I40" s="28"/>
      <c r="J40" s="28"/>
      <c r="K40" s="28"/>
      <c r="L40" s="28"/>
      <c r="M40" s="151"/>
      <c r="N40" s="151"/>
    </row>
    <row r="41" spans="1:14" ht="19" customHeight="1">
      <c r="B41" s="151"/>
      <c r="C41" s="151"/>
      <c r="D41" s="151"/>
      <c r="E41" s="151"/>
      <c r="F41" s="151"/>
      <c r="G41" s="102"/>
      <c r="H41" s="151"/>
      <c r="I41" s="151"/>
      <c r="J41" s="151"/>
      <c r="K41" s="151"/>
      <c r="L41" s="151"/>
      <c r="M41" s="41"/>
      <c r="N41" s="12"/>
    </row>
    <row r="42" spans="1:14">
      <c r="D42" s="151"/>
      <c r="E42" s="151"/>
      <c r="F42" s="151"/>
      <c r="G42" s="151"/>
      <c r="H42" s="151"/>
      <c r="I42" s="151"/>
      <c r="J42" s="151"/>
      <c r="K42" s="151"/>
      <c r="L42" s="151"/>
      <c r="M42" s="41"/>
      <c r="N42" s="45"/>
    </row>
    <row r="43" spans="1:14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41"/>
      <c r="N43" s="42"/>
    </row>
    <row r="44" spans="1:14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41"/>
      <c r="N44" s="45"/>
    </row>
    <row r="45" spans="1:14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41"/>
      <c r="N45" s="12"/>
    </row>
    <row r="46" spans="1:14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41"/>
      <c r="N46" s="12"/>
    </row>
    <row r="47" spans="1:14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41"/>
      <c r="N47" s="12"/>
    </row>
    <row r="48" spans="1:14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41"/>
      <c r="N48" s="12"/>
    </row>
    <row r="49" spans="2:14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</row>
    <row r="50" spans="2:14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</row>
    <row r="51" spans="2:14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2" spans="2:14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</row>
  </sheetData>
  <sheetCalcPr fullCalcOnLoad="1"/>
  <mergeCells count="36">
    <mergeCell ref="K34:L34"/>
    <mergeCell ref="K35:L35"/>
    <mergeCell ref="K36:L36"/>
    <mergeCell ref="C11:D11"/>
    <mergeCell ref="E11:F11"/>
    <mergeCell ref="G11:H11"/>
    <mergeCell ref="I11:J11"/>
    <mergeCell ref="A12:A27"/>
    <mergeCell ref="B12:B19"/>
    <mergeCell ref="B20:B27"/>
    <mergeCell ref="H5:H6"/>
    <mergeCell ref="I5:I6"/>
    <mergeCell ref="B5:B6"/>
    <mergeCell ref="K5:K6"/>
    <mergeCell ref="L5:L6"/>
    <mergeCell ref="C10:J10"/>
    <mergeCell ref="I3:I4"/>
    <mergeCell ref="J3:J4"/>
    <mergeCell ref="K3:K4"/>
    <mergeCell ref="L3:L4"/>
    <mergeCell ref="C5:C6"/>
    <mergeCell ref="D5:D6"/>
    <mergeCell ref="E5:E6"/>
    <mergeCell ref="F5:F6"/>
    <mergeCell ref="G5:G6"/>
    <mergeCell ref="A1:B2"/>
    <mergeCell ref="C1:J1"/>
    <mergeCell ref="A3:A6"/>
    <mergeCell ref="B3:B4"/>
    <mergeCell ref="C3:C4"/>
    <mergeCell ref="D3:D4"/>
    <mergeCell ref="E3:E4"/>
    <mergeCell ref="F3:F4"/>
    <mergeCell ref="G3:G4"/>
    <mergeCell ref="H3:H4"/>
    <mergeCell ref="J5:J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38"/>
  <sheetViews>
    <sheetView zoomScale="85" workbookViewId="0">
      <selection activeCell="J46" sqref="J46"/>
    </sheetView>
  </sheetViews>
  <sheetFormatPr baseColWidth="10" defaultRowHeight="19"/>
  <cols>
    <col min="1" max="1" width="4.19921875" style="1" customWidth="1"/>
    <col min="2" max="2" width="6.3984375" style="1" customWidth="1"/>
    <col min="3" max="10" width="6.296875" style="1" customWidth="1"/>
    <col min="11" max="11" width="5.8984375" style="1" customWidth="1"/>
    <col min="12" max="12" width="6.296875" style="1" customWidth="1"/>
    <col min="13" max="13" width="3.59765625" style="1" customWidth="1"/>
    <col min="14" max="15" width="7" style="1" customWidth="1"/>
    <col min="16" max="16" width="8.8984375" style="1" customWidth="1"/>
    <col min="17" max="19" width="7" style="1" customWidth="1"/>
    <col min="20" max="20" width="3.09765625" style="1" customWidth="1"/>
    <col min="21" max="22" width="7" style="1" customWidth="1"/>
    <col min="23" max="23" width="8.3984375" style="1" customWidth="1"/>
    <col min="24" max="26" width="7" style="1" customWidth="1"/>
    <col min="27" max="16384" width="10.69921875" style="1"/>
  </cols>
  <sheetData>
    <row r="1" spans="1:26" ht="23" customHeight="1">
      <c r="B1" s="176" t="s">
        <v>91</v>
      </c>
      <c r="C1" s="177">
        <v>4</v>
      </c>
      <c r="D1" s="176" t="s">
        <v>91</v>
      </c>
      <c r="E1" s="177">
        <v>2</v>
      </c>
      <c r="F1" s="176" t="s">
        <v>92</v>
      </c>
      <c r="G1" s="177">
        <v>5</v>
      </c>
      <c r="H1" s="57" t="s">
        <v>93</v>
      </c>
      <c r="I1" s="177">
        <f>G1*E1</f>
        <v>10</v>
      </c>
      <c r="J1" s="57" t="s">
        <v>94</v>
      </c>
      <c r="K1" s="177">
        <f>G1*C1</f>
        <v>20</v>
      </c>
      <c r="L1" s="18"/>
    </row>
    <row r="2" spans="1:26" ht="29" customHeight="1">
      <c r="B2" s="66"/>
      <c r="C2" s="252" t="s">
        <v>127</v>
      </c>
      <c r="D2" s="252"/>
      <c r="E2" s="252"/>
      <c r="F2" s="252"/>
      <c r="G2" s="252"/>
      <c r="H2" s="252"/>
      <c r="I2" s="252"/>
      <c r="J2" s="252"/>
      <c r="K2" s="67"/>
      <c r="L2" s="18"/>
      <c r="M2" s="13"/>
      <c r="T2" s="11"/>
      <c r="U2" s="289" t="s">
        <v>59</v>
      </c>
      <c r="V2" s="289"/>
      <c r="W2" s="289"/>
      <c r="X2" s="289"/>
      <c r="Y2" s="289"/>
      <c r="Z2" s="289"/>
    </row>
    <row r="3" spans="1:26" ht="30" customHeight="1" thickBot="1">
      <c r="B3" s="184" t="s">
        <v>176</v>
      </c>
      <c r="C3" s="295" t="s">
        <v>128</v>
      </c>
      <c r="D3" s="291"/>
      <c r="E3" s="290" t="s">
        <v>129</v>
      </c>
      <c r="F3" s="291"/>
      <c r="G3" s="290" t="s">
        <v>3</v>
      </c>
      <c r="H3" s="291"/>
      <c r="I3" s="290" t="s">
        <v>4</v>
      </c>
      <c r="J3" s="291"/>
      <c r="K3" s="209"/>
      <c r="L3" s="181"/>
      <c r="M3" s="13"/>
    </row>
    <row r="4" spans="1:26" ht="24" customHeight="1" thickBot="1">
      <c r="A4" s="292" t="s">
        <v>14</v>
      </c>
      <c r="B4" s="293" t="s">
        <v>181</v>
      </c>
      <c r="C4" s="190" t="s">
        <v>40</v>
      </c>
      <c r="D4" s="191">
        <v>82</v>
      </c>
      <c r="E4" s="198" t="s">
        <v>172</v>
      </c>
      <c r="F4" s="191">
        <v>81</v>
      </c>
      <c r="G4" s="198" t="s">
        <v>173</v>
      </c>
      <c r="H4" s="191">
        <v>74</v>
      </c>
      <c r="I4" s="198" t="s">
        <v>174</v>
      </c>
      <c r="J4" s="191">
        <v>64</v>
      </c>
      <c r="K4" s="234"/>
      <c r="L4" s="229"/>
      <c r="M4" s="214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6"/>
    </row>
    <row r="5" spans="1:26" ht="24" customHeight="1" thickBot="1">
      <c r="A5" s="292"/>
      <c r="B5" s="293"/>
      <c r="C5" s="190" t="s">
        <v>175</v>
      </c>
      <c r="D5" s="191">
        <v>92</v>
      </c>
      <c r="E5" s="198" t="s">
        <v>80</v>
      </c>
      <c r="F5" s="191">
        <v>82</v>
      </c>
      <c r="G5" s="198" t="s">
        <v>81</v>
      </c>
      <c r="H5" s="191">
        <v>73</v>
      </c>
      <c r="I5" s="198" t="s">
        <v>82</v>
      </c>
      <c r="J5" s="191">
        <v>65</v>
      </c>
      <c r="K5" s="235"/>
      <c r="L5" s="217"/>
      <c r="M5" s="164"/>
      <c r="N5" s="162" t="s">
        <v>125</v>
      </c>
      <c r="O5" s="163" t="s">
        <v>124</v>
      </c>
      <c r="P5" s="162">
        <v>0.05</v>
      </c>
      <c r="Q5" s="161"/>
      <c r="R5" s="161"/>
      <c r="S5" s="161"/>
      <c r="T5" s="164"/>
      <c r="U5" s="162" t="s">
        <v>125</v>
      </c>
      <c r="V5" s="163" t="s">
        <v>124</v>
      </c>
      <c r="W5" s="162">
        <v>0.05</v>
      </c>
      <c r="X5" s="161"/>
      <c r="Y5" s="161"/>
      <c r="Z5" s="217"/>
    </row>
    <row r="6" spans="1:26" ht="24" customHeight="1" thickBot="1">
      <c r="A6" s="292"/>
      <c r="B6" s="293"/>
      <c r="C6" s="190" t="s">
        <v>166</v>
      </c>
      <c r="D6" s="191">
        <v>94</v>
      </c>
      <c r="E6" s="198" t="s">
        <v>163</v>
      </c>
      <c r="F6" s="191">
        <v>86</v>
      </c>
      <c r="G6" s="198" t="s">
        <v>109</v>
      </c>
      <c r="H6" s="191">
        <v>71</v>
      </c>
      <c r="I6" s="198" t="s">
        <v>110</v>
      </c>
      <c r="J6" s="191">
        <v>64</v>
      </c>
      <c r="K6" s="236"/>
      <c r="L6" s="217"/>
      <c r="M6" s="164"/>
      <c r="N6" s="188" t="s">
        <v>126</v>
      </c>
      <c r="O6" s="188" t="s">
        <v>83</v>
      </c>
      <c r="P6" s="212" t="s">
        <v>77</v>
      </c>
      <c r="Q6" s="212" t="s">
        <v>12</v>
      </c>
      <c r="R6" s="212" t="s">
        <v>123</v>
      </c>
      <c r="S6" s="189" t="s">
        <v>121</v>
      </c>
      <c r="T6" s="187"/>
      <c r="U6" s="188" t="s">
        <v>126</v>
      </c>
      <c r="V6" s="188" t="s">
        <v>83</v>
      </c>
      <c r="W6" s="212" t="s">
        <v>77</v>
      </c>
      <c r="X6" s="212" t="s">
        <v>12</v>
      </c>
      <c r="Y6" s="210" t="s">
        <v>178</v>
      </c>
      <c r="Z6" s="218" t="s">
        <v>177</v>
      </c>
    </row>
    <row r="7" spans="1:26" ht="24" customHeight="1" thickBot="1">
      <c r="A7" s="292"/>
      <c r="B7" s="293"/>
      <c r="C7" s="190" t="s">
        <v>111</v>
      </c>
      <c r="D7" s="191">
        <v>87</v>
      </c>
      <c r="E7" s="198" t="s">
        <v>112</v>
      </c>
      <c r="F7" s="191">
        <v>81</v>
      </c>
      <c r="G7" s="198" t="s">
        <v>113</v>
      </c>
      <c r="H7" s="191">
        <v>72</v>
      </c>
      <c r="I7" s="198" t="s">
        <v>114</v>
      </c>
      <c r="J7" s="191">
        <v>63</v>
      </c>
      <c r="K7" s="236"/>
      <c r="L7" s="217"/>
      <c r="M7" s="161"/>
      <c r="N7" s="161" t="s">
        <v>201</v>
      </c>
      <c r="O7" s="165">
        <f>C1-1</f>
        <v>3</v>
      </c>
      <c r="P7" s="166">
        <f>SUMSQ(D9:J9)/G1-L9^2/K1</f>
        <v>1979.4000000000087</v>
      </c>
      <c r="Q7" s="167">
        <f>P7/O7</f>
        <v>659.80000000000291</v>
      </c>
      <c r="R7" s="167">
        <f>Q7/Q8</f>
        <v>84.185007974485941</v>
      </c>
      <c r="S7" s="167">
        <f>FINV(P5,O7,O8)</f>
        <v>2.9011195881551242</v>
      </c>
      <c r="T7" s="164"/>
      <c r="U7" s="161" t="s">
        <v>201</v>
      </c>
      <c r="V7" s="165">
        <f>C1-1</f>
        <v>3</v>
      </c>
      <c r="W7" s="166">
        <f>SUMSQ(D9:J9)/G1-L9^2/K1</f>
        <v>1979.4000000000087</v>
      </c>
      <c r="X7" s="167">
        <f>W7/V7</f>
        <v>659.80000000000291</v>
      </c>
      <c r="Y7" s="211">
        <f>X7/X8</f>
        <v>77.39589442815614</v>
      </c>
      <c r="Z7" s="219">
        <f>FINV(W5,V7,V8)</f>
        <v>3.2388715223610909</v>
      </c>
    </row>
    <row r="8" spans="1:26" ht="24" customHeight="1" thickBot="1">
      <c r="A8" s="292"/>
      <c r="B8" s="293"/>
      <c r="C8" s="185" t="s">
        <v>115</v>
      </c>
      <c r="D8" s="192">
        <v>94</v>
      </c>
      <c r="E8" s="199" t="s">
        <v>116</v>
      </c>
      <c r="F8" s="192">
        <v>83</v>
      </c>
      <c r="G8" s="199" t="s">
        <v>117</v>
      </c>
      <c r="H8" s="192">
        <v>72</v>
      </c>
      <c r="I8" s="199" t="s">
        <v>118</v>
      </c>
      <c r="J8" s="192">
        <v>62</v>
      </c>
      <c r="K8" s="236"/>
      <c r="L8" s="217"/>
      <c r="M8" s="161"/>
      <c r="N8" s="161" t="s">
        <v>122</v>
      </c>
      <c r="O8" s="165">
        <v>32</v>
      </c>
      <c r="P8" s="166"/>
      <c r="Q8" s="167">
        <v>7.8374999999996362</v>
      </c>
      <c r="R8" s="167"/>
      <c r="S8" s="167"/>
      <c r="T8" s="164"/>
      <c r="U8" s="161" t="s">
        <v>122</v>
      </c>
      <c r="V8" s="165">
        <f>C1*(G1-1)</f>
        <v>16</v>
      </c>
      <c r="W8" s="166">
        <f>SUMSQ(C4:J8)-SUMSQ(C9:J9)/G1</f>
        <v>136.39999999999418</v>
      </c>
      <c r="X8" s="167">
        <f>W8/V8</f>
        <v>8.5249999999996362</v>
      </c>
      <c r="Y8" s="167"/>
      <c r="Z8" s="220"/>
    </row>
    <row r="9" spans="1:26" ht="24" customHeight="1" thickBot="1">
      <c r="A9" s="292"/>
      <c r="B9" s="293"/>
      <c r="C9" s="190" t="s">
        <v>37</v>
      </c>
      <c r="D9" s="193">
        <f>SUM(D4:D8)</f>
        <v>449</v>
      </c>
      <c r="E9" s="198" t="s">
        <v>38</v>
      </c>
      <c r="F9" s="193">
        <f>SUM(F4:F8)</f>
        <v>413</v>
      </c>
      <c r="G9" s="198" t="s">
        <v>39</v>
      </c>
      <c r="H9" s="193">
        <f>SUM(H4:H8)</f>
        <v>362</v>
      </c>
      <c r="I9" s="198" t="s">
        <v>8</v>
      </c>
      <c r="J9" s="193">
        <f>SUM(J4:J8)</f>
        <v>318</v>
      </c>
      <c r="K9" s="198" t="s">
        <v>9</v>
      </c>
      <c r="L9" s="230">
        <f>D9+F9+H9+J9</f>
        <v>1542</v>
      </c>
      <c r="M9" s="161"/>
      <c r="N9" s="161"/>
      <c r="O9" s="161"/>
      <c r="P9" s="161"/>
      <c r="Q9" s="161"/>
      <c r="R9" s="161"/>
      <c r="S9" s="161"/>
      <c r="T9" s="164"/>
      <c r="U9" s="161"/>
      <c r="V9" s="161"/>
      <c r="W9" s="161"/>
      <c r="X9" s="161"/>
      <c r="Y9" s="161"/>
      <c r="Z9" s="217"/>
    </row>
    <row r="10" spans="1:26" ht="24" customHeight="1" thickBot="1">
      <c r="A10" s="292"/>
      <c r="B10" s="293"/>
      <c r="C10" s="204" t="s">
        <v>162</v>
      </c>
      <c r="D10" s="205">
        <f>D9/$G$1</f>
        <v>89.8</v>
      </c>
      <c r="E10" s="206" t="s">
        <v>106</v>
      </c>
      <c r="F10" s="205">
        <f>F9/$G$1</f>
        <v>82.6</v>
      </c>
      <c r="G10" s="206" t="s">
        <v>107</v>
      </c>
      <c r="H10" s="205">
        <f>H9/$G$1</f>
        <v>72.400000000000006</v>
      </c>
      <c r="I10" s="206" t="s">
        <v>108</v>
      </c>
      <c r="J10" s="205">
        <f>J9/$G$1</f>
        <v>63.6</v>
      </c>
      <c r="K10" s="206" t="s">
        <v>0</v>
      </c>
      <c r="L10" s="231">
        <f>L9/$K$1</f>
        <v>77.099999999999994</v>
      </c>
      <c r="M10" s="207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21"/>
    </row>
    <row r="11" spans="1:26" ht="24" customHeight="1" thickBot="1">
      <c r="A11" s="292"/>
      <c r="B11" s="294" t="s">
        <v>85</v>
      </c>
      <c r="C11" s="194" t="s">
        <v>1</v>
      </c>
      <c r="D11" s="195">
        <v>62</v>
      </c>
      <c r="E11" s="200" t="s">
        <v>2</v>
      </c>
      <c r="F11" s="195">
        <v>63</v>
      </c>
      <c r="G11" s="200" t="s">
        <v>55</v>
      </c>
      <c r="H11" s="195">
        <v>61</v>
      </c>
      <c r="I11" s="200" t="s">
        <v>56</v>
      </c>
      <c r="J11" s="195">
        <v>60</v>
      </c>
      <c r="K11" s="237"/>
      <c r="L11" s="224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223"/>
    </row>
    <row r="12" spans="1:26" ht="24" customHeight="1" thickBot="1">
      <c r="A12" s="292"/>
      <c r="B12" s="294"/>
      <c r="C12" s="194" t="s">
        <v>57</v>
      </c>
      <c r="D12" s="195">
        <v>63</v>
      </c>
      <c r="E12" s="200" t="s">
        <v>58</v>
      </c>
      <c r="F12" s="195">
        <v>62</v>
      </c>
      <c r="G12" s="200" t="s">
        <v>84</v>
      </c>
      <c r="H12" s="195">
        <v>66</v>
      </c>
      <c r="I12" s="200" t="s">
        <v>188</v>
      </c>
      <c r="J12" s="195">
        <v>64</v>
      </c>
      <c r="K12" s="238"/>
      <c r="L12" s="224"/>
      <c r="M12" s="169"/>
      <c r="N12" s="69" t="s">
        <v>125</v>
      </c>
      <c r="O12" s="168" t="s">
        <v>124</v>
      </c>
      <c r="P12" s="69">
        <v>0.05</v>
      </c>
      <c r="Q12" s="60"/>
      <c r="R12" s="60"/>
      <c r="S12" s="60"/>
      <c r="T12" s="169"/>
      <c r="U12" s="69" t="s">
        <v>125</v>
      </c>
      <c r="V12" s="168" t="s">
        <v>124</v>
      </c>
      <c r="W12" s="69">
        <v>0.05</v>
      </c>
      <c r="X12" s="60"/>
      <c r="Y12" s="60"/>
      <c r="Z12" s="224"/>
    </row>
    <row r="13" spans="1:26" ht="24" customHeight="1" thickBot="1">
      <c r="A13" s="292"/>
      <c r="B13" s="294"/>
      <c r="C13" s="194" t="s">
        <v>135</v>
      </c>
      <c r="D13" s="195">
        <v>63</v>
      </c>
      <c r="E13" s="200" t="s">
        <v>189</v>
      </c>
      <c r="F13" s="195">
        <v>69</v>
      </c>
      <c r="G13" s="200" t="s">
        <v>190</v>
      </c>
      <c r="H13" s="195">
        <v>65</v>
      </c>
      <c r="I13" s="200" t="s">
        <v>191</v>
      </c>
      <c r="J13" s="195">
        <v>65</v>
      </c>
      <c r="K13" s="222"/>
      <c r="L13" s="224"/>
      <c r="M13" s="169"/>
      <c r="N13" s="180" t="s">
        <v>126</v>
      </c>
      <c r="O13" s="180" t="s">
        <v>83</v>
      </c>
      <c r="P13" s="182" t="s">
        <v>77</v>
      </c>
      <c r="Q13" s="182" t="s">
        <v>12</v>
      </c>
      <c r="R13" s="182" t="s">
        <v>123</v>
      </c>
      <c r="S13" s="63" t="s">
        <v>121</v>
      </c>
      <c r="T13" s="183"/>
      <c r="U13" s="180" t="s">
        <v>126</v>
      </c>
      <c r="V13" s="180" t="s">
        <v>83</v>
      </c>
      <c r="W13" s="182" t="s">
        <v>77</v>
      </c>
      <c r="X13" s="182" t="s">
        <v>12</v>
      </c>
      <c r="Y13" s="213" t="s">
        <v>179</v>
      </c>
      <c r="Z13" s="225" t="s">
        <v>180</v>
      </c>
    </row>
    <row r="14" spans="1:26" ht="24" customHeight="1" thickBot="1">
      <c r="A14" s="292"/>
      <c r="B14" s="294"/>
      <c r="C14" s="194" t="s">
        <v>192</v>
      </c>
      <c r="D14" s="195">
        <v>64</v>
      </c>
      <c r="E14" s="200" t="s">
        <v>193</v>
      </c>
      <c r="F14" s="195">
        <v>62</v>
      </c>
      <c r="G14" s="200" t="s">
        <v>194</v>
      </c>
      <c r="H14" s="195">
        <v>60</v>
      </c>
      <c r="I14" s="200" t="s">
        <v>195</v>
      </c>
      <c r="J14" s="195">
        <v>58</v>
      </c>
      <c r="K14" s="222"/>
      <c r="L14" s="224"/>
      <c r="M14" s="169"/>
      <c r="N14" s="60" t="s">
        <v>201</v>
      </c>
      <c r="O14" s="52">
        <f>C1-1</f>
        <v>3</v>
      </c>
      <c r="P14" s="170">
        <f>SUMSQ(D16:J16)/G1-L16^2/K1</f>
        <v>19.75</v>
      </c>
      <c r="Q14" s="171">
        <f>P14/O14</f>
        <v>6.583333333333333</v>
      </c>
      <c r="R14" s="171">
        <f>Q14/Q15</f>
        <v>0.83997873471561579</v>
      </c>
      <c r="S14" s="171">
        <f>FINV(P12,O14,O15)</f>
        <v>2.9011195881551242</v>
      </c>
      <c r="T14" s="169"/>
      <c r="U14" s="60" t="s">
        <v>201</v>
      </c>
      <c r="V14" s="52">
        <f>C1-1</f>
        <v>3</v>
      </c>
      <c r="W14" s="170">
        <f>SUMSQ(D16:J16)/G1-L16^2/K1</f>
        <v>19.75</v>
      </c>
      <c r="X14" s="171">
        <f>W14/V14</f>
        <v>6.583333333333333</v>
      </c>
      <c r="Y14" s="211">
        <f>X14/X15</f>
        <v>0.92397660818713445</v>
      </c>
      <c r="Z14" s="219">
        <f>FINV(W12,V14,V15)</f>
        <v>3.2388715223610909</v>
      </c>
    </row>
    <row r="15" spans="1:26" ht="24" customHeight="1" thickBot="1">
      <c r="A15" s="292"/>
      <c r="B15" s="294"/>
      <c r="C15" s="186" t="s">
        <v>196</v>
      </c>
      <c r="D15" s="196">
        <v>61</v>
      </c>
      <c r="E15" s="201" t="s">
        <v>197</v>
      </c>
      <c r="F15" s="196">
        <v>66</v>
      </c>
      <c r="G15" s="201" t="s">
        <v>198</v>
      </c>
      <c r="H15" s="196">
        <v>59</v>
      </c>
      <c r="I15" s="201" t="s">
        <v>199</v>
      </c>
      <c r="J15" s="196">
        <v>62</v>
      </c>
      <c r="K15" s="222"/>
      <c r="L15" s="224"/>
      <c r="M15" s="169"/>
      <c r="N15" s="60" t="s">
        <v>122</v>
      </c>
      <c r="O15" s="52">
        <v>32</v>
      </c>
      <c r="P15" s="170"/>
      <c r="Q15" s="171">
        <v>7.8374999999996362</v>
      </c>
      <c r="R15" s="171"/>
      <c r="S15" s="171"/>
      <c r="T15" s="169"/>
      <c r="U15" s="60" t="s">
        <v>122</v>
      </c>
      <c r="V15" s="52">
        <f>C1*(G1-1)</f>
        <v>16</v>
      </c>
      <c r="W15" s="170">
        <f>SUMSQ(C11:J15)-SUMSQ(C16:J16)/G1</f>
        <v>114</v>
      </c>
      <c r="X15" s="171">
        <f>W15/V15</f>
        <v>7.125</v>
      </c>
      <c r="Y15" s="171"/>
      <c r="Z15" s="226"/>
    </row>
    <row r="16" spans="1:26" ht="24" customHeight="1" thickBot="1">
      <c r="A16" s="292"/>
      <c r="B16" s="294"/>
      <c r="C16" s="194" t="s">
        <v>204</v>
      </c>
      <c r="D16" s="197">
        <f>SUM(D11:D15)</f>
        <v>313</v>
      </c>
      <c r="E16" s="200" t="s">
        <v>130</v>
      </c>
      <c r="F16" s="197">
        <f>SUM(F11:F15)</f>
        <v>322</v>
      </c>
      <c r="G16" s="200" t="s">
        <v>95</v>
      </c>
      <c r="H16" s="197">
        <f>SUM(H11:H15)</f>
        <v>311</v>
      </c>
      <c r="I16" s="200" t="s">
        <v>96</v>
      </c>
      <c r="J16" s="197">
        <f>SUM(J11:J15)</f>
        <v>309</v>
      </c>
      <c r="K16" s="200" t="s">
        <v>97</v>
      </c>
      <c r="L16" s="232">
        <f>D16+F16+H16+J16</f>
        <v>1255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223"/>
    </row>
    <row r="17" spans="1:26" ht="24" customHeight="1" thickBot="1">
      <c r="A17" s="292"/>
      <c r="B17" s="294"/>
      <c r="C17" s="202" t="s">
        <v>205</v>
      </c>
      <c r="D17" s="203">
        <f>D16/$G$1</f>
        <v>62.6</v>
      </c>
      <c r="E17" s="72" t="s">
        <v>71</v>
      </c>
      <c r="F17" s="203">
        <f>F16/$G$1</f>
        <v>64.400000000000006</v>
      </c>
      <c r="G17" s="72" t="s">
        <v>72</v>
      </c>
      <c r="H17" s="203">
        <f>H16/$G$1</f>
        <v>62.2</v>
      </c>
      <c r="I17" s="72" t="s">
        <v>73</v>
      </c>
      <c r="J17" s="203">
        <f>J16/$G$1</f>
        <v>61.8</v>
      </c>
      <c r="K17" s="72" t="s">
        <v>74</v>
      </c>
      <c r="L17" s="233">
        <f>L16/$K$1</f>
        <v>62.75</v>
      </c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8"/>
    </row>
    <row r="18" spans="1:26" ht="20" thickBot="1"/>
    <row r="19" spans="1:26">
      <c r="B19" s="91" t="s">
        <v>148</v>
      </c>
      <c r="C19" s="159" t="s">
        <v>145</v>
      </c>
      <c r="D19" s="93" t="s">
        <v>146</v>
      </c>
      <c r="H19" s="172" t="s">
        <v>170</v>
      </c>
      <c r="I19" s="173">
        <v>7.8374999999996362</v>
      </c>
    </row>
    <row r="20" spans="1:26" ht="20" thickBot="1">
      <c r="B20" s="61">
        <v>1</v>
      </c>
      <c r="C20" s="160">
        <f>D10</f>
        <v>89.8</v>
      </c>
      <c r="D20" s="153">
        <f>D17</f>
        <v>62.6</v>
      </c>
      <c r="H20" s="174" t="s">
        <v>171</v>
      </c>
      <c r="I20" s="175">
        <f>SQRT(I19/G1)*TINV(0.05,O15)</f>
        <v>2.5502372807883549</v>
      </c>
    </row>
    <row r="21" spans="1:26" ht="19" customHeight="1">
      <c r="A21" s="155"/>
      <c r="B21" s="61">
        <v>15</v>
      </c>
      <c r="C21" s="160">
        <f>F10</f>
        <v>82.6</v>
      </c>
      <c r="D21" s="153">
        <f>F17</f>
        <v>64.400000000000006</v>
      </c>
    </row>
    <row r="22" spans="1:26" ht="19" customHeight="1">
      <c r="A22" s="155"/>
      <c r="B22" s="61">
        <v>30</v>
      </c>
      <c r="C22" s="160">
        <f>H10</f>
        <v>72.400000000000006</v>
      </c>
      <c r="D22" s="153">
        <f>H17</f>
        <v>62.2</v>
      </c>
      <c r="G22" s="8"/>
      <c r="H22" s="18"/>
      <c r="I22" s="18"/>
      <c r="J22" s="18"/>
    </row>
    <row r="23" spans="1:26" ht="19" customHeight="1">
      <c r="A23" s="155"/>
      <c r="B23" s="61">
        <v>45</v>
      </c>
      <c r="C23" s="160">
        <f>J10</f>
        <v>63.6</v>
      </c>
      <c r="D23" s="153">
        <f>J17</f>
        <v>61.8</v>
      </c>
      <c r="G23" s="8"/>
      <c r="H23" s="18"/>
      <c r="I23" s="18"/>
      <c r="J23" s="18"/>
    </row>
    <row r="24" spans="1:26" ht="19" customHeight="1">
      <c r="A24" s="155"/>
      <c r="G24" s="18"/>
      <c r="H24" s="18"/>
      <c r="I24" s="18"/>
      <c r="J24" s="18"/>
    </row>
    <row r="25" spans="1:26" ht="19" customHeight="1">
      <c r="A25" s="155"/>
      <c r="G25" s="18"/>
      <c r="H25" s="18"/>
      <c r="I25" s="18"/>
      <c r="J25" s="18"/>
    </row>
    <row r="26" spans="1:26">
      <c r="A26" s="22"/>
      <c r="B26" s="18"/>
      <c r="C26" s="22"/>
      <c r="D26" s="18"/>
      <c r="E26" s="18"/>
      <c r="F26" s="155"/>
      <c r="G26" s="44"/>
      <c r="H26" s="44"/>
      <c r="I26" s="155"/>
      <c r="J26" s="155"/>
    </row>
    <row r="27" spans="1:26">
      <c r="A27" s="21"/>
      <c r="B27" s="18"/>
      <c r="C27" s="19"/>
      <c r="D27" s="20"/>
      <c r="E27" s="19"/>
      <c r="F27" s="41"/>
      <c r="G27" s="44"/>
      <c r="H27" s="44"/>
      <c r="I27" s="155"/>
      <c r="J27" s="155"/>
    </row>
    <row r="28" spans="1:26">
      <c r="A28" s="22"/>
      <c r="B28" s="18"/>
      <c r="C28" s="19"/>
      <c r="D28" s="20"/>
      <c r="E28" s="19"/>
      <c r="F28" s="41"/>
      <c r="G28" s="41"/>
      <c r="H28" s="41"/>
      <c r="I28" s="155"/>
      <c r="J28" s="155"/>
    </row>
    <row r="29" spans="1:26">
      <c r="A29" s="12"/>
      <c r="B29" s="18"/>
      <c r="C29" s="22"/>
      <c r="D29" s="21"/>
      <c r="E29" s="22"/>
      <c r="F29" s="45"/>
      <c r="G29" s="45"/>
      <c r="H29" s="45"/>
      <c r="I29" s="155"/>
      <c r="J29" s="155"/>
    </row>
    <row r="30" spans="1:26">
      <c r="A30" s="12"/>
      <c r="B30" s="18"/>
      <c r="C30" s="18"/>
      <c r="D30" s="18"/>
      <c r="E30" s="18"/>
      <c r="F30" s="155"/>
      <c r="G30" s="155"/>
      <c r="H30" s="155"/>
      <c r="I30" s="155"/>
      <c r="J30" s="155"/>
    </row>
    <row r="31" spans="1:26">
      <c r="A31" s="12"/>
      <c r="B31" s="18"/>
      <c r="C31" s="18"/>
      <c r="D31" s="18"/>
      <c r="E31" s="18"/>
      <c r="F31" s="155"/>
      <c r="G31" s="155"/>
      <c r="H31" s="155"/>
      <c r="I31" s="155"/>
      <c r="J31" s="155"/>
    </row>
    <row r="32" spans="1:26">
      <c r="A32" s="12"/>
      <c r="B32" s="18"/>
      <c r="C32" s="18"/>
      <c r="D32" s="18"/>
      <c r="E32" s="18"/>
      <c r="F32" s="155"/>
      <c r="G32" s="155"/>
      <c r="H32" s="155"/>
      <c r="I32" s="155"/>
      <c r="J32" s="155"/>
    </row>
    <row r="33" spans="1:11">
      <c r="A33" s="18"/>
      <c r="B33" s="18"/>
      <c r="C33" s="18"/>
      <c r="D33" s="18"/>
      <c r="E33" s="18"/>
      <c r="F33" s="155"/>
      <c r="G33" s="155"/>
      <c r="H33" s="155"/>
      <c r="I33" s="155"/>
      <c r="J33" s="155"/>
      <c r="K33" s="11"/>
    </row>
    <row r="34" spans="1:11">
      <c r="A34" s="18"/>
      <c r="B34" s="18"/>
      <c r="C34" s="18"/>
      <c r="D34" s="18"/>
      <c r="E34" s="18"/>
      <c r="F34" s="155"/>
      <c r="G34" s="155"/>
      <c r="H34" s="155"/>
      <c r="I34" s="155"/>
      <c r="J34" s="155"/>
      <c r="K34" s="11"/>
    </row>
    <row r="35" spans="1:11">
      <c r="A35" s="18"/>
      <c r="B35" s="18"/>
      <c r="C35" s="18"/>
      <c r="D35" s="18"/>
      <c r="E35" s="18"/>
      <c r="F35" s="155"/>
      <c r="G35" s="155"/>
      <c r="H35" s="155"/>
      <c r="I35" s="155"/>
      <c r="J35" s="155"/>
      <c r="K35" s="11"/>
    </row>
    <row r="36" spans="1:11">
      <c r="A36" s="18"/>
      <c r="B36" s="18"/>
      <c r="C36" s="18"/>
      <c r="D36" s="18"/>
      <c r="E36" s="18"/>
      <c r="F36" s="18"/>
      <c r="G36" s="18"/>
      <c r="H36" s="18"/>
      <c r="I36" s="155"/>
      <c r="J36" s="155"/>
      <c r="K36" s="11"/>
    </row>
    <row r="37" spans="1:11">
      <c r="I37" s="11"/>
      <c r="J37" s="11"/>
      <c r="K37" s="11"/>
    </row>
    <row r="38" spans="1:11">
      <c r="I38" s="11"/>
      <c r="J38" s="11"/>
      <c r="K38" s="11"/>
    </row>
  </sheetData>
  <sheetCalcPr fullCalcOnLoad="1"/>
  <mergeCells count="9">
    <mergeCell ref="U2:Z2"/>
    <mergeCell ref="E3:F3"/>
    <mergeCell ref="G3:H3"/>
    <mergeCell ref="I3:J3"/>
    <mergeCell ref="A4:A17"/>
    <mergeCell ref="B4:B10"/>
    <mergeCell ref="B11:B17"/>
    <mergeCell ref="C2:J2"/>
    <mergeCell ref="C3:D3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6"/>
  <sheetViews>
    <sheetView zoomScaleNormal="140" zoomScalePageLayoutView="140" workbookViewId="0">
      <selection activeCell="D24" sqref="D24"/>
    </sheetView>
  </sheetViews>
  <sheetFormatPr baseColWidth="10" defaultColWidth="13.09765625" defaultRowHeight="26" customHeight="1"/>
  <cols>
    <col min="1" max="1" width="7.3984375" style="25" customWidth="1"/>
    <col min="2" max="2" width="13.09765625" style="25"/>
    <col min="3" max="6" width="9.3984375" style="25" customWidth="1"/>
    <col min="7" max="9" width="10.69921875" style="25" customWidth="1"/>
    <col min="10" max="11" width="9.69921875" style="25" customWidth="1"/>
    <col min="12" max="16384" width="13.09765625" style="25"/>
  </cols>
  <sheetData>
    <row r="1" spans="1:7" ht="26" customHeight="1">
      <c r="A1" s="31" t="s">
        <v>18</v>
      </c>
      <c r="B1" s="32">
        <v>1</v>
      </c>
      <c r="C1" s="31"/>
      <c r="D1" s="248" t="s">
        <v>31</v>
      </c>
      <c r="E1" s="246">
        <v>12</v>
      </c>
      <c r="F1" s="30"/>
    </row>
    <row r="2" spans="1:7" ht="26" customHeight="1">
      <c r="A2" s="31" t="s">
        <v>29</v>
      </c>
      <c r="B2" s="246">
        <v>4</v>
      </c>
      <c r="C2" s="31"/>
      <c r="D2" s="243"/>
      <c r="E2" s="243"/>
      <c r="F2" s="243"/>
    </row>
    <row r="3" spans="1:7" ht="26" customHeight="1">
      <c r="A3" s="31"/>
      <c r="B3" s="31"/>
      <c r="C3" s="249" t="s">
        <v>32</v>
      </c>
      <c r="D3" s="242">
        <v>-4</v>
      </c>
      <c r="E3" s="242">
        <v>1</v>
      </c>
      <c r="F3" s="242">
        <v>3</v>
      </c>
    </row>
    <row r="4" spans="1:7" ht="26" customHeight="1">
      <c r="A4" s="31"/>
      <c r="B4" s="36"/>
      <c r="C4" s="30"/>
      <c r="D4" s="30"/>
      <c r="E4" s="30"/>
      <c r="F4" s="30"/>
    </row>
    <row r="5" spans="1:7" ht="26" customHeight="1">
      <c r="A5" s="31"/>
      <c r="B5" s="36"/>
      <c r="C5" s="58" t="s">
        <v>124</v>
      </c>
      <c r="D5" s="59">
        <v>0.05</v>
      </c>
      <c r="E5" s="49" t="s">
        <v>13</v>
      </c>
      <c r="F5" s="50">
        <v>0.95</v>
      </c>
    </row>
    <row r="6" spans="1:7" s="24" customFormat="1" ht="26" customHeight="1">
      <c r="A6" s="31"/>
      <c r="B6" s="36"/>
      <c r="C6" s="55"/>
      <c r="D6" s="296" t="s">
        <v>25</v>
      </c>
      <c r="E6" s="296"/>
      <c r="F6" s="296"/>
    </row>
    <row r="7" spans="1:7" s="24" customFormat="1" ht="26" customHeight="1">
      <c r="A7" s="31"/>
      <c r="B7" s="39" t="s">
        <v>26</v>
      </c>
      <c r="C7" s="56" t="s">
        <v>27</v>
      </c>
      <c r="D7" s="241">
        <v>1</v>
      </c>
      <c r="E7" s="241">
        <v>10</v>
      </c>
      <c r="F7" s="241">
        <v>25</v>
      </c>
      <c r="G7" s="26"/>
    </row>
    <row r="8" spans="1:7" ht="26" customHeight="1">
      <c r="A8" s="31"/>
      <c r="B8" s="30">
        <f t="shared" ref="B8:B17" ca="1" si="0">NORMINV(RAND(),0,$B$2)</f>
        <v>-3.3940543385122712</v>
      </c>
      <c r="C8" s="33">
        <v>1</v>
      </c>
      <c r="D8" s="33">
        <f ca="1">ROUND($E$1+D$3+$B8+ NORMINV(RAND(),0,$B$1),0)</f>
        <v>6</v>
      </c>
      <c r="E8" s="33">
        <f t="shared" ref="E8:F17" ca="1" si="1">ROUND($E$1+E$3+$B8+ NORMINV(RAND(),0,$B$1),0)</f>
        <v>9</v>
      </c>
      <c r="F8" s="33">
        <f t="shared" ca="1" si="1"/>
        <v>12</v>
      </c>
      <c r="G8" s="240"/>
    </row>
    <row r="9" spans="1:7" ht="26" customHeight="1">
      <c r="A9" s="31"/>
      <c r="B9" s="30">
        <f t="shared" ca="1" si="0"/>
        <v>4.4187651241843859</v>
      </c>
      <c r="C9" s="33">
        <v>2</v>
      </c>
      <c r="D9" s="33">
        <f t="shared" ref="D9:D17" ca="1" si="2">ROUND($E$1+D$3+$B9+ NORMINV(RAND(),0,$B$1),0)</f>
        <v>12</v>
      </c>
      <c r="E9" s="33">
        <f t="shared" ca="1" si="1"/>
        <v>18</v>
      </c>
      <c r="F9" s="33">
        <f t="shared" ca="1" si="1"/>
        <v>19</v>
      </c>
      <c r="G9" s="240"/>
    </row>
    <row r="10" spans="1:7" ht="26" customHeight="1">
      <c r="A10" s="31"/>
      <c r="B10" s="30">
        <f t="shared" ca="1" si="0"/>
        <v>0.93641456642707954</v>
      </c>
      <c r="C10" s="33">
        <v>3</v>
      </c>
      <c r="D10" s="33">
        <f t="shared" ca="1" si="2"/>
        <v>10</v>
      </c>
      <c r="E10" s="33">
        <f t="shared" ca="1" si="1"/>
        <v>13</v>
      </c>
      <c r="F10" s="33">
        <f t="shared" ca="1" si="1"/>
        <v>18</v>
      </c>
      <c r="G10" s="240"/>
    </row>
    <row r="11" spans="1:7" ht="26" customHeight="1">
      <c r="A11" s="31"/>
      <c r="B11" s="30">
        <f t="shared" ca="1" si="0"/>
        <v>3.5818934563712821</v>
      </c>
      <c r="C11" s="33">
        <v>4</v>
      </c>
      <c r="D11" s="33">
        <f t="shared" ca="1" si="2"/>
        <v>12</v>
      </c>
      <c r="E11" s="33">
        <f t="shared" ca="1" si="1"/>
        <v>16</v>
      </c>
      <c r="F11" s="33">
        <f t="shared" ca="1" si="1"/>
        <v>20</v>
      </c>
    </row>
    <row r="12" spans="1:7" ht="26" customHeight="1">
      <c r="A12" s="31"/>
      <c r="B12" s="30">
        <f t="shared" ca="1" si="0"/>
        <v>0.14123296436292587</v>
      </c>
      <c r="C12" s="33">
        <v>5</v>
      </c>
      <c r="D12" s="33">
        <f t="shared" ca="1" si="2"/>
        <v>7</v>
      </c>
      <c r="E12" s="33">
        <f t="shared" ca="1" si="1"/>
        <v>13</v>
      </c>
      <c r="F12" s="33">
        <f t="shared" ca="1" si="1"/>
        <v>15</v>
      </c>
    </row>
    <row r="13" spans="1:7" ht="26" customHeight="1">
      <c r="A13" s="31"/>
      <c r="B13" s="30">
        <f t="shared" ca="1" si="0"/>
        <v>-2.5174960995586266</v>
      </c>
      <c r="C13" s="33">
        <v>6</v>
      </c>
      <c r="D13" s="33">
        <f t="shared" ca="1" si="2"/>
        <v>7</v>
      </c>
      <c r="E13" s="33">
        <f t="shared" ca="1" si="1"/>
        <v>10</v>
      </c>
      <c r="F13" s="33">
        <f t="shared" ca="1" si="1"/>
        <v>12</v>
      </c>
    </row>
    <row r="14" spans="1:7" ht="26" customHeight="1">
      <c r="A14" s="31"/>
      <c r="B14" s="30">
        <f t="shared" ca="1" si="0"/>
        <v>-2.6406821660257931</v>
      </c>
      <c r="C14" s="33">
        <v>7</v>
      </c>
      <c r="D14" s="33">
        <f t="shared" ca="1" si="2"/>
        <v>5</v>
      </c>
      <c r="E14" s="33">
        <f t="shared" ca="1" si="1"/>
        <v>9</v>
      </c>
      <c r="F14" s="33">
        <f t="shared" ca="1" si="1"/>
        <v>11</v>
      </c>
    </row>
    <row r="15" spans="1:7" ht="26" customHeight="1">
      <c r="A15" s="31"/>
      <c r="B15" s="30">
        <f t="shared" ca="1" si="0"/>
        <v>-1.8418152538726131</v>
      </c>
      <c r="C15" s="33">
        <v>8</v>
      </c>
      <c r="D15" s="33">
        <f t="shared" ca="1" si="2"/>
        <v>6</v>
      </c>
      <c r="E15" s="33">
        <f t="shared" ca="1" si="1"/>
        <v>13</v>
      </c>
      <c r="F15" s="33">
        <f t="shared" ca="1" si="1"/>
        <v>14</v>
      </c>
    </row>
    <row r="16" spans="1:7" ht="26" customHeight="1">
      <c r="A16" s="31"/>
      <c r="B16" s="30">
        <f t="shared" ca="1" si="0"/>
        <v>0.78155791885629933</v>
      </c>
      <c r="C16" s="33">
        <v>9</v>
      </c>
      <c r="D16" s="33">
        <f t="shared" ca="1" si="2"/>
        <v>7</v>
      </c>
      <c r="E16" s="33">
        <f t="shared" ca="1" si="1"/>
        <v>15</v>
      </c>
      <c r="F16" s="33">
        <f t="shared" ca="1" si="1"/>
        <v>16</v>
      </c>
    </row>
    <row r="17" spans="1:6" ht="26" customHeight="1">
      <c r="A17" s="31"/>
      <c r="B17" s="37">
        <f t="shared" ca="1" si="0"/>
        <v>2.8548152541558753</v>
      </c>
      <c r="C17" s="34">
        <v>10</v>
      </c>
      <c r="D17" s="34">
        <f t="shared" ca="1" si="2"/>
        <v>10</v>
      </c>
      <c r="E17" s="34">
        <f t="shared" ca="1" si="1"/>
        <v>15</v>
      </c>
      <c r="F17" s="34">
        <f t="shared" ca="1" si="1"/>
        <v>17</v>
      </c>
    </row>
    <row r="18" spans="1:6" ht="26" customHeight="1">
      <c r="A18" s="31"/>
      <c r="B18" s="38">
        <f ca="1">AVERAGE(B8:B17)</f>
        <v>0.23206314263885441</v>
      </c>
      <c r="C18" s="239" t="s">
        <v>11</v>
      </c>
      <c r="D18" s="35">
        <f ca="1">SUM(D8:D17)</f>
        <v>82</v>
      </c>
      <c r="E18" s="35">
        <f ca="1">AVERAGE(E8:E17)</f>
        <v>13.1</v>
      </c>
      <c r="F18" s="35">
        <f ca="1">AVERAGE(F8:F17)</f>
        <v>15.4</v>
      </c>
    </row>
    <row r="19" spans="1:6" ht="26" customHeight="1">
      <c r="A19" s="31"/>
      <c r="B19" s="38"/>
      <c r="C19" s="239" t="s">
        <v>10</v>
      </c>
      <c r="D19" s="35">
        <f ca="1">AVERAGE(D8:D17)</f>
        <v>8.1999999999999993</v>
      </c>
      <c r="E19" s="35">
        <f t="shared" ref="E19:F19" ca="1" si="3">AVERAGE(E8:E17)</f>
        <v>13.1</v>
      </c>
      <c r="F19" s="35">
        <f t="shared" ca="1" si="3"/>
        <v>15.4</v>
      </c>
    </row>
    <row r="30" spans="1:6" ht="26" customHeight="1">
      <c r="E30" s="2"/>
    </row>
    <row r="36" spans="5:5" ht="26" customHeight="1">
      <c r="E36" s="2"/>
    </row>
  </sheetData>
  <mergeCells count="1">
    <mergeCell ref="D6:F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5"/>
  <sheetViews>
    <sheetView zoomScaleNormal="140" zoomScalePageLayoutView="140" workbookViewId="0">
      <selection activeCell="B2" sqref="B2"/>
    </sheetView>
  </sheetViews>
  <sheetFormatPr baseColWidth="10" defaultColWidth="13.09765625" defaultRowHeight="26" customHeight="1"/>
  <cols>
    <col min="1" max="1" width="13.09765625" style="25"/>
    <col min="2" max="5" width="9.3984375" style="25" customWidth="1"/>
    <col min="6" max="8" width="10.69921875" style="25" customWidth="1"/>
    <col min="9" max="10" width="9.69921875" style="25" customWidth="1"/>
    <col min="11" max="16384" width="13.09765625" style="25"/>
  </cols>
  <sheetData>
    <row r="1" spans="1:6" ht="26" customHeight="1">
      <c r="A1" s="31" t="s">
        <v>30</v>
      </c>
      <c r="B1" s="32">
        <v>1</v>
      </c>
      <c r="C1" s="36"/>
      <c r="D1" s="36"/>
      <c r="E1" s="30"/>
    </row>
    <row r="2" spans="1:6" ht="26" customHeight="1">
      <c r="A2" s="31" t="s">
        <v>29</v>
      </c>
      <c r="B2" s="246">
        <v>3</v>
      </c>
      <c r="C2" s="251" t="s">
        <v>19</v>
      </c>
      <c r="D2" s="251"/>
      <c r="E2" s="251"/>
    </row>
    <row r="3" spans="1:6" ht="26" customHeight="1">
      <c r="A3" s="36"/>
      <c r="B3" s="30"/>
      <c r="C3" s="242">
        <v>8</v>
      </c>
      <c r="D3" s="242">
        <v>13</v>
      </c>
      <c r="E3" s="242">
        <v>18</v>
      </c>
    </row>
    <row r="4" spans="1:6" ht="26" customHeight="1">
      <c r="A4" s="36"/>
      <c r="B4" s="58" t="s">
        <v>124</v>
      </c>
      <c r="C4" s="59">
        <v>0.05</v>
      </c>
      <c r="D4" s="49" t="s">
        <v>13</v>
      </c>
      <c r="E4" s="50">
        <v>0.95</v>
      </c>
    </row>
    <row r="5" spans="1:6" s="24" customFormat="1" ht="26" customHeight="1">
      <c r="A5" s="36"/>
      <c r="B5" s="55"/>
      <c r="C5" s="296" t="s">
        <v>25</v>
      </c>
      <c r="D5" s="296"/>
      <c r="E5" s="296"/>
    </row>
    <row r="6" spans="1:6" s="24" customFormat="1" ht="26" customHeight="1">
      <c r="A6" s="39" t="s">
        <v>26</v>
      </c>
      <c r="B6" s="56" t="s">
        <v>27</v>
      </c>
      <c r="C6" s="241">
        <v>1</v>
      </c>
      <c r="D6" s="241">
        <v>10</v>
      </c>
      <c r="E6" s="241">
        <v>25</v>
      </c>
      <c r="F6" s="26"/>
    </row>
    <row r="7" spans="1:6" ht="26" customHeight="1">
      <c r="A7" s="30">
        <f ca="1">NORMINV(RAND(),0,$B$2)</f>
        <v>-2.4262091911567376</v>
      </c>
      <c r="B7" s="33">
        <v>1</v>
      </c>
      <c r="C7" s="33">
        <f ca="1">ROUND(NORMINV(RAND(),C$3,$B$1)+$A7,0)</f>
        <v>6</v>
      </c>
      <c r="D7" s="33">
        <f ca="1">ROUND(NORMINV(RAND(),D$3,$B$1)+$A7,0)</f>
        <v>10</v>
      </c>
      <c r="E7" s="33">
        <f ca="1">ROUND(NORMINV(RAND(),E$3,$B$1)+$A7,0)</f>
        <v>16</v>
      </c>
      <c r="F7" s="245"/>
    </row>
    <row r="8" spans="1:6" ht="26" customHeight="1">
      <c r="A8" s="30"/>
      <c r="B8" s="33"/>
      <c r="C8" s="33"/>
      <c r="D8" s="33"/>
      <c r="E8" s="33"/>
      <c r="F8" s="245"/>
    </row>
    <row r="9" spans="1:6" ht="26" customHeight="1">
      <c r="A9" s="30">
        <f ca="1">NORMINV(RAND(),0,$B$2)</f>
        <v>1.2726156080753444</v>
      </c>
      <c r="B9" s="33">
        <v>2</v>
      </c>
      <c r="C9" s="33">
        <f ca="1">ROUND(NORMINV(RAND(),C$3,$B$1)+$A9,0)</f>
        <v>9</v>
      </c>
      <c r="D9" s="33">
        <f ca="1">ROUND(NORMINV(RAND(),D$3,$B$1)+$A9,0)</f>
        <v>15</v>
      </c>
      <c r="E9" s="33">
        <f ca="1">ROUND(NORMINV(RAND(),E$3,$B$1)+$A9,0)</f>
        <v>19</v>
      </c>
      <c r="F9" s="245"/>
    </row>
    <row r="10" spans="1:6" ht="26" customHeight="1">
      <c r="A10" s="30"/>
      <c r="B10" s="33"/>
      <c r="C10" s="33"/>
      <c r="D10" s="33"/>
      <c r="E10" s="33"/>
      <c r="F10" s="245"/>
    </row>
    <row r="11" spans="1:6" ht="26" customHeight="1">
      <c r="A11" s="30">
        <f ca="1">NORMINV(RAND(),0,$B$2)</f>
        <v>-1.1642786440284911</v>
      </c>
      <c r="B11" s="33">
        <v>3</v>
      </c>
      <c r="C11" s="33">
        <f ca="1">ROUND(NORMINV(RAND(),C$3,$B$1)+$A11,0)</f>
        <v>6</v>
      </c>
      <c r="D11" s="33">
        <f ca="1">ROUND(NORMINV(RAND(),D$3,$B$1)+$A11,0)</f>
        <v>10</v>
      </c>
      <c r="E11" s="33">
        <f ca="1">ROUND(NORMINV(RAND(),E$3,$B$1)+$A11,0)</f>
        <v>16</v>
      </c>
      <c r="F11" s="245"/>
    </row>
    <row r="12" spans="1:6" ht="26" customHeight="1">
      <c r="A12" s="30"/>
      <c r="B12" s="33"/>
      <c r="C12" s="33"/>
      <c r="D12" s="33"/>
      <c r="E12" s="33"/>
      <c r="F12" s="245"/>
    </row>
    <row r="13" spans="1:6" ht="26" customHeight="1">
      <c r="A13" s="30">
        <f ca="1">NORMINV(RAND(),0,$B$2)</f>
        <v>-0.66991267778265984</v>
      </c>
      <c r="B13" s="33">
        <v>4</v>
      </c>
      <c r="C13" s="33">
        <f ca="1">ROUND(NORMINV(RAND(),C$3,$B$1)+$A13,0)</f>
        <v>5</v>
      </c>
      <c r="D13" s="33">
        <f ca="1">ROUND(NORMINV(RAND(),D$3,$B$1)+$A13,0)</f>
        <v>12</v>
      </c>
      <c r="E13" s="33">
        <f ca="1">ROUND(NORMINV(RAND(),E$3,$B$1)+$A13,0)</f>
        <v>17</v>
      </c>
    </row>
    <row r="14" spans="1:6" ht="26" customHeight="1">
      <c r="A14" s="30"/>
      <c r="B14" s="33"/>
      <c r="C14" s="33"/>
      <c r="D14" s="33"/>
      <c r="E14" s="33"/>
    </row>
    <row r="15" spans="1:6" ht="26" customHeight="1">
      <c r="A15" s="30">
        <f ca="1">NORMINV(RAND(),0,$B$2)</f>
        <v>-0.56191766801350607</v>
      </c>
      <c r="B15" s="33">
        <v>5</v>
      </c>
      <c r="C15" s="33">
        <f ca="1">ROUND(NORMINV(RAND(),C$3,$B$1)+$A15,0)</f>
        <v>7</v>
      </c>
      <c r="D15" s="33">
        <f ca="1">ROUND(NORMINV(RAND(),D$3,$B$1)+$A15,0)</f>
        <v>14</v>
      </c>
      <c r="E15" s="33">
        <f ca="1">ROUND(NORMINV(RAND(),E$3,$B$1)+$A15,0)</f>
        <v>17</v>
      </c>
    </row>
    <row r="16" spans="1:6" ht="26" customHeight="1">
      <c r="A16" s="30"/>
      <c r="B16" s="33"/>
      <c r="C16" s="33"/>
      <c r="D16" s="33"/>
      <c r="E16" s="33"/>
    </row>
    <row r="17" spans="1:5" ht="26" customHeight="1">
      <c r="A17" s="30">
        <f ca="1">NORMINV(RAND(),0,$B$2)</f>
        <v>2.0776870905974953</v>
      </c>
      <c r="B17" s="33">
        <v>6</v>
      </c>
      <c r="C17" s="33">
        <f ca="1">ROUND(NORMINV(RAND(),C$3,$B$1)+$A17,0)</f>
        <v>10</v>
      </c>
      <c r="D17" s="33">
        <f ca="1">ROUND(NORMINV(RAND(),D$3,$B$1)+$A17,0)</f>
        <v>15</v>
      </c>
      <c r="E17" s="33">
        <f ca="1">ROUND(NORMINV(RAND(),E$3,$B$1)+$A17,0)</f>
        <v>19</v>
      </c>
    </row>
    <row r="18" spans="1:5" ht="26" customHeight="1">
      <c r="A18" s="30"/>
      <c r="B18" s="33"/>
      <c r="C18" s="33"/>
      <c r="D18" s="33"/>
      <c r="E18" s="33"/>
    </row>
    <row r="19" spans="1:5" ht="26" customHeight="1">
      <c r="A19" s="30">
        <f ca="1">NORMINV(RAND(),0,$B$2)</f>
        <v>-2.2916534663675492</v>
      </c>
      <c r="B19" s="33">
        <v>7</v>
      </c>
      <c r="C19" s="33">
        <f ca="1">ROUND(NORMINV(RAND(),C$3,$B$1)+$A19,0)</f>
        <v>5</v>
      </c>
      <c r="D19" s="33">
        <f ca="1">ROUND(NORMINV(RAND(),D$3,$B$1)+$A19,0)</f>
        <v>10</v>
      </c>
      <c r="E19" s="33">
        <f ca="1">ROUND(NORMINV(RAND(),E$3,$B$1)+$A19,0)</f>
        <v>14</v>
      </c>
    </row>
    <row r="20" spans="1:5" ht="26" customHeight="1">
      <c r="A20" s="30"/>
      <c r="B20" s="33"/>
      <c r="C20" s="33"/>
      <c r="D20" s="33"/>
      <c r="E20" s="33"/>
    </row>
    <row r="21" spans="1:5" ht="26" customHeight="1">
      <c r="A21" s="30">
        <f ca="1">NORMINV(RAND(),0,$B$2)</f>
        <v>1.1727972612183653</v>
      </c>
      <c r="B21" s="33">
        <v>8</v>
      </c>
      <c r="C21" s="33">
        <f ca="1">ROUND(NORMINV(RAND(),C$3,$B$1)+$A21,0)</f>
        <v>10</v>
      </c>
      <c r="D21" s="33">
        <f ca="1">ROUND(NORMINV(RAND(),D$3,$B$1)+$A21,0)</f>
        <v>14</v>
      </c>
      <c r="E21" s="33">
        <f ca="1">ROUND(NORMINV(RAND(),E$3,$B$1)+$A21,0)</f>
        <v>19</v>
      </c>
    </row>
    <row r="22" spans="1:5" ht="26" customHeight="1">
      <c r="A22" s="30"/>
      <c r="B22" s="33"/>
      <c r="C22" s="33"/>
      <c r="D22" s="33"/>
      <c r="E22" s="33"/>
    </row>
    <row r="23" spans="1:5" ht="26" customHeight="1">
      <c r="A23" s="30">
        <f ca="1">NORMINV(RAND(),0,$B$2)</f>
        <v>0.1005844570962835</v>
      </c>
      <c r="B23" s="33">
        <v>9</v>
      </c>
      <c r="C23" s="33">
        <f ca="1">ROUND(NORMINV(RAND(),C$3,$B$1)+$A23,0)</f>
        <v>8</v>
      </c>
      <c r="D23" s="33">
        <f ca="1">ROUND(NORMINV(RAND(),D$3,$B$1)+$A23,0)</f>
        <v>13</v>
      </c>
      <c r="E23" s="33">
        <f ca="1">ROUND(NORMINV(RAND(),E$3,$B$1)+$A23,0)</f>
        <v>19</v>
      </c>
    </row>
    <row r="24" spans="1:5" ht="26" customHeight="1">
      <c r="A24" s="30"/>
      <c r="B24" s="33"/>
      <c r="C24" s="33"/>
      <c r="D24" s="33"/>
      <c r="E24" s="33"/>
    </row>
    <row r="25" spans="1:5" ht="26" customHeight="1">
      <c r="A25" s="38">
        <f ca="1">NORMINV(RAND(),0,$B$2)</f>
        <v>0.43903208619825312</v>
      </c>
      <c r="B25" s="52">
        <v>10</v>
      </c>
      <c r="C25" s="52">
        <f ca="1">ROUND(NORMINV(RAND(),C$3,$B$1)+$A25,0)</f>
        <v>8</v>
      </c>
      <c r="D25" s="52">
        <f ca="1">ROUND(NORMINV(RAND(),D$3,$B$1)+$A25,0)</f>
        <v>13</v>
      </c>
      <c r="E25" s="52">
        <f ca="1">ROUND(NORMINV(RAND(),E$3,$B$1)+$A25,0)</f>
        <v>18</v>
      </c>
    </row>
    <row r="26" spans="1:5" ht="26" customHeight="1" thickBot="1">
      <c r="A26" s="247"/>
      <c r="B26" s="54"/>
      <c r="C26" s="54"/>
      <c r="D26" s="54"/>
      <c r="E26" s="54"/>
    </row>
    <row r="27" spans="1:5" ht="26" customHeight="1">
      <c r="A27" s="38">
        <f ca="1">AVERAGE(A7:A25)</f>
        <v>-0.20512551441632021</v>
      </c>
      <c r="B27" s="244" t="s">
        <v>11</v>
      </c>
      <c r="C27" s="35">
        <f ca="1">SUM(C7:C25)</f>
        <v>74</v>
      </c>
      <c r="D27" s="35">
        <f ca="1">AVERAGE(D7:D25)</f>
        <v>12.6</v>
      </c>
      <c r="E27" s="35">
        <f ca="1">AVERAGE(E7:E25)</f>
        <v>17.399999999999999</v>
      </c>
    </row>
    <row r="28" spans="1:5" ht="26" customHeight="1">
      <c r="A28" s="38"/>
      <c r="B28" s="244" t="s">
        <v>10</v>
      </c>
      <c r="C28" s="35">
        <f ca="1">AVERAGE(C7:C25)</f>
        <v>7.4</v>
      </c>
      <c r="D28" s="35">
        <f t="shared" ref="D28:E28" ca="1" si="0">AVERAGE(D7:D25)</f>
        <v>12.6</v>
      </c>
      <c r="E28" s="35">
        <f t="shared" ca="1" si="0"/>
        <v>17.399999999999999</v>
      </c>
    </row>
    <row r="39" spans="4:4" ht="26" customHeight="1">
      <c r="D39" s="2"/>
    </row>
    <row r="45" spans="4:4" ht="26" customHeight="1">
      <c r="D45" s="2"/>
    </row>
  </sheetData>
  <sheetCalcPr fullCalcOnLoad="1"/>
  <mergeCells count="2">
    <mergeCell ref="C2:E2"/>
    <mergeCell ref="C5:E5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Two-way ANOVA</vt:lpstr>
      <vt:lpstr>Two-way ANOVA (2)</vt:lpstr>
      <vt:lpstr>Simple effects</vt:lpstr>
      <vt:lpstr>WSD-Incentive(2)</vt:lpstr>
      <vt:lpstr>WSD-Incentive(3)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2011-04-17T19:09:26Z</dcterms:modified>
</cp:coreProperties>
</file>