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ml.chartshapes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Objects="placeholders" showInkAnnotation="0" autoCompressPictures="0"/>
  <bookViews>
    <workbookView xWindow="80" yWindow="-20" windowWidth="24080" windowHeight="17400" tabRatio="500"/>
  </bookViews>
  <sheets>
    <sheet name="Subjects as Random Effect" sheetId="3" r:id="rId1"/>
    <sheet name="Subjects as Fixed Effect" sheetId="4" r:id="rId2"/>
  </sheets>
  <definedNames>
    <definedName name="CALCULATIONS_ANOVA">'Subjects as Random Effect'!$B$39</definedName>
    <definedName name="_xlnm.Print_Area" localSheetId="1">'Subjects as Fixed Effect'!$B$1:$V$63</definedName>
    <definedName name="Verdana">"TextBox 1"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6" i="4"/>
  <c r="M13"/>
  <c r="M17"/>
  <c r="M21"/>
  <c r="M25"/>
  <c r="M29"/>
  <c r="M33"/>
  <c r="L13"/>
  <c r="L17"/>
  <c r="L21"/>
  <c r="L25"/>
  <c r="L29"/>
  <c r="L33"/>
  <c r="E6"/>
  <c r="F50"/>
  <c r="F6"/>
  <c r="F10"/>
  <c r="C13"/>
  <c r="F12"/>
  <c r="F13"/>
  <c r="F14"/>
  <c r="F15"/>
  <c r="G10"/>
  <c r="G12"/>
  <c r="G13"/>
  <c r="G14"/>
  <c r="G15"/>
  <c r="H10"/>
  <c r="N13"/>
  <c r="H12"/>
  <c r="H13"/>
  <c r="H14"/>
  <c r="H15"/>
  <c r="C17"/>
  <c r="F16"/>
  <c r="F17"/>
  <c r="F18"/>
  <c r="F19"/>
  <c r="G16"/>
  <c r="G17"/>
  <c r="G18"/>
  <c r="G19"/>
  <c r="N17"/>
  <c r="H16"/>
  <c r="H17"/>
  <c r="H18"/>
  <c r="H19"/>
  <c r="C21"/>
  <c r="F20"/>
  <c r="F21"/>
  <c r="F22"/>
  <c r="F23"/>
  <c r="G20"/>
  <c r="G21"/>
  <c r="G22"/>
  <c r="G23"/>
  <c r="N21"/>
  <c r="H20"/>
  <c r="H21"/>
  <c r="H22"/>
  <c r="H23"/>
  <c r="C25"/>
  <c r="F24"/>
  <c r="F25"/>
  <c r="F26"/>
  <c r="F27"/>
  <c r="G24"/>
  <c r="G25"/>
  <c r="G26"/>
  <c r="G27"/>
  <c r="N25"/>
  <c r="H24"/>
  <c r="H25"/>
  <c r="H26"/>
  <c r="H27"/>
  <c r="C29"/>
  <c r="F28"/>
  <c r="F29"/>
  <c r="F30"/>
  <c r="F31"/>
  <c r="G28"/>
  <c r="G29"/>
  <c r="G30"/>
  <c r="G31"/>
  <c r="N29"/>
  <c r="H28"/>
  <c r="H29"/>
  <c r="H30"/>
  <c r="H31"/>
  <c r="C33"/>
  <c r="F32"/>
  <c r="F33"/>
  <c r="F34"/>
  <c r="F35"/>
  <c r="G32"/>
  <c r="G33"/>
  <c r="G34"/>
  <c r="G35"/>
  <c r="N33"/>
  <c r="H32"/>
  <c r="H33"/>
  <c r="H34"/>
  <c r="H35"/>
  <c r="C40"/>
  <c r="I15"/>
  <c r="I19"/>
  <c r="I23"/>
  <c r="I27"/>
  <c r="I31"/>
  <c r="I35"/>
  <c r="I36"/>
  <c r="C43"/>
  <c r="E43"/>
  <c r="G40"/>
  <c r="F36"/>
  <c r="G36"/>
  <c r="H36"/>
  <c r="C41"/>
  <c r="E41"/>
  <c r="G41"/>
  <c r="C42"/>
  <c r="E42"/>
  <c r="G42"/>
  <c r="G43"/>
  <c r="D51"/>
  <c r="C49"/>
  <c r="C50"/>
  <c r="C51"/>
  <c r="E51"/>
  <c r="C44"/>
  <c r="G44"/>
  <c r="D52"/>
  <c r="C52"/>
  <c r="E52"/>
  <c r="G51"/>
  <c r="H51"/>
  <c r="I51"/>
  <c r="D50"/>
  <c r="E50"/>
  <c r="G50"/>
  <c r="H50"/>
  <c r="I50"/>
  <c r="H49"/>
  <c r="D49"/>
  <c r="E49"/>
  <c r="G49"/>
  <c r="D53"/>
  <c r="C53"/>
  <c r="F52"/>
  <c r="F51"/>
  <c r="I49"/>
  <c r="D6"/>
  <c r="F49"/>
  <c r="D48"/>
  <c r="C48"/>
  <c r="Q36"/>
  <c r="R36"/>
  <c r="S36"/>
  <c r="T36"/>
  <c r="S34"/>
  <c r="R34"/>
  <c r="Q34"/>
  <c r="S33"/>
  <c r="R33"/>
  <c r="Q33"/>
  <c r="D33"/>
  <c r="S30"/>
  <c r="R30"/>
  <c r="Q30"/>
  <c r="S29"/>
  <c r="R29"/>
  <c r="Q29"/>
  <c r="D29"/>
  <c r="S26"/>
  <c r="R26"/>
  <c r="Q26"/>
  <c r="S25"/>
  <c r="R25"/>
  <c r="Q25"/>
  <c r="D25"/>
  <c r="S22"/>
  <c r="R22"/>
  <c r="Q22"/>
  <c r="S21"/>
  <c r="R21"/>
  <c r="Q21"/>
  <c r="D21"/>
  <c r="S18"/>
  <c r="R18"/>
  <c r="Q18"/>
  <c r="S17"/>
  <c r="R17"/>
  <c r="Q17"/>
  <c r="D17"/>
  <c r="S14"/>
  <c r="R14"/>
  <c r="Q14"/>
  <c r="S13"/>
  <c r="R13"/>
  <c r="Q13"/>
  <c r="D13"/>
  <c r="H11"/>
  <c r="G11"/>
  <c r="F11"/>
  <c r="C6" i="3"/>
  <c r="F6"/>
  <c r="F51"/>
  <c r="E6"/>
  <c r="F50"/>
  <c r="D6"/>
  <c r="F49"/>
  <c r="F10"/>
  <c r="C13"/>
  <c r="L13"/>
  <c r="F12"/>
  <c r="F13"/>
  <c r="F14"/>
  <c r="F15"/>
  <c r="C17"/>
  <c r="L17"/>
  <c r="F16"/>
  <c r="F17"/>
  <c r="F18"/>
  <c r="F19"/>
  <c r="C21"/>
  <c r="L21"/>
  <c r="F20"/>
  <c r="F21"/>
  <c r="F22"/>
  <c r="F23"/>
  <c r="C25"/>
  <c r="L25"/>
  <c r="F24"/>
  <c r="F25"/>
  <c r="F26"/>
  <c r="F27"/>
  <c r="C29"/>
  <c r="L29"/>
  <c r="F28"/>
  <c r="F29"/>
  <c r="F30"/>
  <c r="F31"/>
  <c r="C33"/>
  <c r="L33"/>
  <c r="F32"/>
  <c r="F33"/>
  <c r="F34"/>
  <c r="F35"/>
  <c r="F36"/>
  <c r="G10"/>
  <c r="M13"/>
  <c r="G12"/>
  <c r="G13"/>
  <c r="G14"/>
  <c r="G15"/>
  <c r="M17"/>
  <c r="G16"/>
  <c r="G17"/>
  <c r="G18"/>
  <c r="G19"/>
  <c r="M21"/>
  <c r="G20"/>
  <c r="G21"/>
  <c r="G22"/>
  <c r="G23"/>
  <c r="M25"/>
  <c r="G24"/>
  <c r="G25"/>
  <c r="G26"/>
  <c r="G27"/>
  <c r="M29"/>
  <c r="G28"/>
  <c r="G29"/>
  <c r="G30"/>
  <c r="G31"/>
  <c r="M33"/>
  <c r="G32"/>
  <c r="G33"/>
  <c r="G34"/>
  <c r="G35"/>
  <c r="G36"/>
  <c r="H10"/>
  <c r="N13"/>
  <c r="H12"/>
  <c r="H13"/>
  <c r="H14"/>
  <c r="H15"/>
  <c r="N17"/>
  <c r="H16"/>
  <c r="H17"/>
  <c r="H18"/>
  <c r="H19"/>
  <c r="N21"/>
  <c r="H20"/>
  <c r="H21"/>
  <c r="H22"/>
  <c r="H23"/>
  <c r="N25"/>
  <c r="H24"/>
  <c r="H25"/>
  <c r="H26"/>
  <c r="H27"/>
  <c r="N29"/>
  <c r="H28"/>
  <c r="H29"/>
  <c r="H30"/>
  <c r="H31"/>
  <c r="N33"/>
  <c r="H32"/>
  <c r="H33"/>
  <c r="H34"/>
  <c r="H35"/>
  <c r="H36"/>
  <c r="C41"/>
  <c r="I15"/>
  <c r="I19"/>
  <c r="I23"/>
  <c r="I27"/>
  <c r="I31"/>
  <c r="I35"/>
  <c r="I36"/>
  <c r="C43"/>
  <c r="E43"/>
  <c r="E41"/>
  <c r="G41"/>
  <c r="D49"/>
  <c r="C49"/>
  <c r="E49"/>
  <c r="C40"/>
  <c r="G40"/>
  <c r="C42"/>
  <c r="E42"/>
  <c r="G42"/>
  <c r="G43"/>
  <c r="D51"/>
  <c r="C50"/>
  <c r="C51"/>
  <c r="E51"/>
  <c r="G49"/>
  <c r="H49"/>
  <c r="I49"/>
  <c r="Q36"/>
  <c r="R36"/>
  <c r="S36"/>
  <c r="T36"/>
  <c r="F52"/>
  <c r="S34"/>
  <c r="R34"/>
  <c r="Q34"/>
  <c r="S30"/>
  <c r="R30"/>
  <c r="Q30"/>
  <c r="S26"/>
  <c r="R26"/>
  <c r="Q26"/>
  <c r="S22"/>
  <c r="R22"/>
  <c r="Q22"/>
  <c r="S18"/>
  <c r="R18"/>
  <c r="Q18"/>
  <c r="S14"/>
  <c r="R14"/>
  <c r="Q14"/>
  <c r="S33"/>
  <c r="R33"/>
  <c r="Q33"/>
  <c r="S29"/>
  <c r="R29"/>
  <c r="Q29"/>
  <c r="S25"/>
  <c r="R25"/>
  <c r="Q25"/>
  <c r="S21"/>
  <c r="R21"/>
  <c r="Q21"/>
  <c r="S17"/>
  <c r="R17"/>
  <c r="Q17"/>
  <c r="S13"/>
  <c r="R13"/>
  <c r="Q13"/>
  <c r="H11"/>
  <c r="G11"/>
  <c r="F11"/>
  <c r="D48"/>
  <c r="C44"/>
  <c r="G44"/>
  <c r="D52"/>
  <c r="D53"/>
  <c r="C52"/>
  <c r="E52"/>
  <c r="D50"/>
  <c r="E50"/>
  <c r="C53"/>
  <c r="C48"/>
  <c r="D13"/>
  <c r="D33"/>
  <c r="D29"/>
  <c r="D25"/>
  <c r="D21"/>
  <c r="D17"/>
</calcChain>
</file>

<file path=xl/sharedStrings.xml><?xml version="1.0" encoding="utf-8"?>
<sst xmlns="http://schemas.openxmlformats.org/spreadsheetml/2006/main" count="230" uniqueCount="150">
  <si>
    <t xml:space="preserve">SSR = </t>
    <phoneticPr fontId="3" type="noConversion"/>
  </si>
  <si>
    <t>MEANS</t>
    <phoneticPr fontId="3" type="noConversion"/>
  </si>
  <si>
    <t>MEANS</t>
    <phoneticPr fontId="3" type="noConversion"/>
  </si>
  <si>
    <r>
      <t>SS</t>
    </r>
    <r>
      <rPr>
        <sz val="12"/>
        <color indexed="9"/>
        <rFont val="Times New Roman"/>
      </rP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jk = </t>
    </r>
  </si>
  <si>
    <r>
      <t>S</t>
    </r>
    <r>
      <rPr>
        <sz val="12"/>
        <color indexed="9"/>
        <rFont val="Times New Roman"/>
      </rP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Cj = </t>
    </r>
    <phoneticPr fontId="3" type="noConversion"/>
  </si>
  <si>
    <r>
      <t>S</t>
    </r>
    <r>
      <rPr>
        <sz val="12"/>
        <color indexed="9"/>
        <rFont val="Times New Roman"/>
      </rP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Rk = </t>
    </r>
    <phoneticPr fontId="3" type="noConversion"/>
  </si>
  <si>
    <r>
      <t>T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 xml:space="preserve"> =</t>
    </r>
    <phoneticPr fontId="3" type="noConversion"/>
  </si>
  <si>
    <t>Grand mean</t>
    <phoneticPr fontId="3" type="noConversion"/>
  </si>
  <si>
    <r>
      <t>SSS</t>
    </r>
    <r>
      <rPr>
        <sz val="12"/>
        <color indexed="9"/>
        <rFont val="Times New Roman"/>
      </rPr>
      <t>x</t>
    </r>
    <r>
      <rPr>
        <vertAlign val="superscript"/>
        <sz val="12"/>
        <color indexed="9"/>
        <rFont val="Times New Roman"/>
      </rPr>
      <t>2</t>
    </r>
    <r>
      <rPr>
        <sz val="12"/>
        <color indexed="9"/>
        <rFont val="Times New Roman"/>
      </rPr>
      <t>ijk =</t>
    </r>
  </si>
  <si>
    <t>CALCULATIONS</t>
    <phoneticPr fontId="3" type="noConversion"/>
  </si>
  <si>
    <r>
      <t>n</t>
    </r>
    <r>
      <rPr>
        <vertAlign val="subscript"/>
        <sz val="12"/>
        <color indexed="9"/>
        <rFont val="Verdana"/>
      </rPr>
      <t>C</t>
    </r>
    <r>
      <rPr>
        <sz val="12"/>
        <color indexed="9"/>
        <rFont val="Verdana"/>
      </rPr>
      <t xml:space="preserve"> = </t>
    </r>
    <phoneticPr fontId="3" type="noConversion"/>
  </si>
  <si>
    <r>
      <t>n</t>
    </r>
    <r>
      <rPr>
        <vertAlign val="subscript"/>
        <sz val="12"/>
        <color indexed="9"/>
        <rFont val="Verdana"/>
      </rPr>
      <t>R</t>
    </r>
    <r>
      <rPr>
        <sz val="12"/>
        <color indexed="9"/>
        <rFont val="Verdana"/>
      </rPr>
      <t xml:space="preserve"> = </t>
    </r>
    <phoneticPr fontId="3" type="noConversion"/>
  </si>
  <si>
    <t>Between</t>
    <phoneticPr fontId="3" type="noConversion"/>
  </si>
  <si>
    <t>Interaction</t>
    <phoneticPr fontId="3" type="noConversion"/>
  </si>
  <si>
    <t>Independent variable: Values of levels</t>
    <phoneticPr fontId="3" type="noConversion"/>
  </si>
  <si>
    <t>Cond 1</t>
    <phoneticPr fontId="3" type="noConversion"/>
  </si>
  <si>
    <t xml:space="preserve">N = </t>
    <phoneticPr fontId="3" type="noConversion"/>
  </si>
  <si>
    <t xml:space="preserve">SSI = </t>
    <phoneticPr fontId="3" type="noConversion"/>
  </si>
  <si>
    <t>subject 1</t>
    <phoneticPr fontId="3" type="noConversion"/>
  </si>
  <si>
    <t>subject 2</t>
    <phoneticPr fontId="3" type="noConversion"/>
  </si>
  <si>
    <t>subject 3</t>
    <phoneticPr fontId="3" type="noConversion"/>
  </si>
  <si>
    <t>subject 4</t>
    <phoneticPr fontId="3" type="noConversion"/>
  </si>
  <si>
    <t>subject 5</t>
    <phoneticPr fontId="3" type="noConversion"/>
  </si>
  <si>
    <t>subject 6</t>
    <phoneticPr fontId="3" type="noConversion"/>
  </si>
  <si>
    <t>= M = Grand Mean</t>
    <phoneticPr fontId="3" type="noConversion"/>
  </si>
  <si>
    <t>subject 4</t>
    <phoneticPr fontId="3" type="noConversion"/>
  </si>
  <si>
    <t>subject 5</t>
    <phoneticPr fontId="3" type="noConversion"/>
  </si>
  <si>
    <t>subject 6</t>
    <phoneticPr fontId="3" type="noConversion"/>
  </si>
  <si>
    <t>subject 1</t>
    <phoneticPr fontId="3" type="noConversion"/>
  </si>
  <si>
    <t>subject 2</t>
    <phoneticPr fontId="3" type="noConversion"/>
  </si>
  <si>
    <t>subject 3</t>
    <phoneticPr fontId="3" type="noConversion"/>
  </si>
  <si>
    <t>subject 4</t>
    <phoneticPr fontId="3" type="noConversion"/>
  </si>
  <si>
    <t>subject 5</t>
    <phoneticPr fontId="3" type="noConversion"/>
  </si>
  <si>
    <t>subject 6</t>
    <phoneticPr fontId="3" type="noConversion"/>
  </si>
  <si>
    <t>subject 1</t>
    <phoneticPr fontId="3" type="noConversion"/>
  </si>
  <si>
    <t>subject 2</t>
    <phoneticPr fontId="3" type="noConversion"/>
  </si>
  <si>
    <t>subject 3</t>
    <phoneticPr fontId="3" type="noConversion"/>
  </si>
  <si>
    <t>subject 4</t>
    <phoneticPr fontId="3" type="noConversion"/>
  </si>
  <si>
    <t>subject 5</t>
    <phoneticPr fontId="3" type="noConversion"/>
  </si>
  <si>
    <t>subject 6</t>
    <phoneticPr fontId="3" type="noConversion"/>
  </si>
  <si>
    <t>subject 2</t>
    <phoneticPr fontId="3" type="noConversion"/>
  </si>
  <si>
    <t>subject 3</t>
    <phoneticPr fontId="3" type="noConversion"/>
  </si>
  <si>
    <r>
      <t xml:space="preserve">subject x condition interactions: </t>
    </r>
    <r>
      <rPr>
        <sz val="12"/>
        <color indexed="9"/>
        <rFont val="Symbol"/>
      </rPr>
      <t>g</t>
    </r>
    <r>
      <rPr>
        <vertAlign val="subscript"/>
        <sz val="12"/>
        <color indexed="9"/>
        <rFont val="Verdana"/>
      </rPr>
      <t>jk</t>
    </r>
    <r>
      <rPr>
        <sz val="12"/>
        <color indexed="9"/>
        <rFont val="Verdana"/>
      </rPr>
      <t>'s add to zero for each subject and for each condition (i.e., fixed effect)</t>
    </r>
    <phoneticPr fontId="3" type="noConversion"/>
  </si>
  <si>
    <t>DESIGN</t>
    <phoneticPr fontId="3" type="noConversion"/>
  </si>
  <si>
    <t>Cond 1</t>
  </si>
  <si>
    <t>Cond 2</t>
  </si>
  <si>
    <t>Cond 3</t>
  </si>
  <si>
    <t>= T</t>
    <phoneticPr fontId="3" type="noConversion"/>
  </si>
  <si>
    <t>Fundamental Equation:</t>
    <phoneticPr fontId="3" type="noConversion"/>
  </si>
  <si>
    <r>
      <t>X</t>
    </r>
    <r>
      <rPr>
        <vertAlign val="subscript"/>
        <sz val="18"/>
        <color indexed="13"/>
        <rFont val="Verdana"/>
      </rPr>
      <t>ijk</t>
    </r>
    <r>
      <rPr>
        <sz val="18"/>
        <color indexed="13"/>
        <rFont val="Verdana"/>
      </rPr>
      <t xml:space="preserve"> = </t>
    </r>
    <r>
      <rPr>
        <sz val="18"/>
        <color indexed="13"/>
        <rFont val="Symbol"/>
      </rPr>
      <t>m</t>
    </r>
    <r>
      <rPr>
        <sz val="18"/>
        <color indexed="13"/>
        <rFont val="Verdana"/>
      </rPr>
      <t xml:space="preserve"> + </t>
    </r>
    <r>
      <rPr>
        <sz val="18"/>
        <color indexed="13"/>
        <rFont val="Symbol"/>
      </rPr>
      <t>a</t>
    </r>
    <r>
      <rPr>
        <vertAlign val="subscript"/>
        <sz val="18"/>
        <color indexed="13"/>
        <rFont val="Verdana"/>
      </rPr>
      <t>CJ</t>
    </r>
    <r>
      <rPr>
        <sz val="18"/>
        <color indexed="13"/>
        <rFont val="Verdana"/>
      </rPr>
      <t xml:space="preserve"> + </t>
    </r>
    <r>
      <rPr>
        <sz val="18"/>
        <color indexed="13"/>
        <rFont val="Symbol"/>
      </rPr>
      <t>b</t>
    </r>
    <r>
      <rPr>
        <vertAlign val="subscript"/>
        <sz val="18"/>
        <color indexed="13"/>
        <rFont val="Verdana"/>
      </rPr>
      <t>Rk</t>
    </r>
    <r>
      <rPr>
        <sz val="18"/>
        <color indexed="13"/>
        <rFont val="Verdana"/>
      </rPr>
      <t xml:space="preserve"> + </t>
    </r>
    <r>
      <rPr>
        <sz val="18"/>
        <color indexed="13"/>
        <rFont val="Symbol"/>
      </rPr>
      <t>g</t>
    </r>
    <r>
      <rPr>
        <vertAlign val="subscript"/>
        <sz val="18"/>
        <color indexed="13"/>
        <rFont val="Verdana"/>
      </rPr>
      <t>jk</t>
    </r>
    <r>
      <rPr>
        <sz val="18"/>
        <color indexed="13"/>
        <rFont val="Verdana"/>
      </rPr>
      <t xml:space="preserve"> + e</t>
    </r>
    <r>
      <rPr>
        <vertAlign val="subscript"/>
        <sz val="18"/>
        <color indexed="13"/>
        <rFont val="Verdana"/>
      </rPr>
      <t>ijk</t>
    </r>
    <phoneticPr fontId="3" type="noConversion"/>
  </si>
  <si>
    <r>
      <t>Population Means (</t>
    </r>
    <r>
      <rPr>
        <sz val="12"/>
        <rFont val="Symbol"/>
      </rPr>
      <t>m</t>
    </r>
    <r>
      <rPr>
        <vertAlign val="subscript"/>
        <sz val="12"/>
        <rFont val="Verdana"/>
      </rPr>
      <t>jk</t>
    </r>
    <r>
      <rPr>
        <sz val="12"/>
        <rFont val="Verdana"/>
      </rPr>
      <t>'s) and sample means (M</t>
    </r>
    <r>
      <rPr>
        <vertAlign val="subscript"/>
        <sz val="12"/>
        <rFont val="Verdana"/>
      </rPr>
      <t>jk</t>
    </r>
    <r>
      <rPr>
        <sz val="12"/>
        <rFont val="Verdana"/>
      </rPr>
      <t>'s)</t>
    </r>
    <phoneticPr fontId="3" type="noConversion"/>
  </si>
  <si>
    <t xml:space="preserve">SSW = </t>
    <phoneticPr fontId="3" type="noConversion"/>
  </si>
  <si>
    <t>ANOVA</t>
    <phoneticPr fontId="3" type="noConversion"/>
  </si>
  <si>
    <t>Source</t>
    <phoneticPr fontId="3" type="noConversion"/>
  </si>
  <si>
    <t>df</t>
    <phoneticPr fontId="3" type="noConversion"/>
  </si>
  <si>
    <t>SS</t>
    <phoneticPr fontId="3" type="noConversion"/>
  </si>
  <si>
    <t>MS</t>
    <phoneticPr fontId="3" type="noConversion"/>
  </si>
  <si>
    <t>E(MS)</t>
    <phoneticPr fontId="3" type="noConversion"/>
  </si>
  <si>
    <t>Obt F</t>
    <phoneticPr fontId="3" type="noConversion"/>
  </si>
  <si>
    <t>Crit F</t>
    <phoneticPr fontId="3" type="noConversion"/>
  </si>
  <si>
    <t>Decision</t>
    <phoneticPr fontId="3" type="noConversion"/>
  </si>
  <si>
    <t>Conditions</t>
    <phoneticPr fontId="3" type="noConversion"/>
  </si>
  <si>
    <t>Subjects</t>
    <phoneticPr fontId="3" type="noConversion"/>
  </si>
  <si>
    <t>Within</t>
    <phoneticPr fontId="3" type="noConversion"/>
  </si>
  <si>
    <t>Total</t>
    <phoneticPr fontId="3" type="noConversion"/>
  </si>
  <si>
    <t>MODEL</t>
    <phoneticPr fontId="3" type="noConversion"/>
  </si>
  <si>
    <t>Sources of Variance</t>
    <phoneticPr fontId="3" type="noConversion"/>
  </si>
  <si>
    <t>Sources of Variance</t>
    <phoneticPr fontId="3" type="noConversion"/>
  </si>
  <si>
    <r>
      <t>s</t>
    </r>
    <r>
      <rPr>
        <sz val="16"/>
        <color indexed="9"/>
        <rFont val="Verdana"/>
      </rPr>
      <t xml:space="preserve"> = </t>
    </r>
    <phoneticPr fontId="3" type="noConversion"/>
  </si>
  <si>
    <r>
      <t>s</t>
    </r>
    <r>
      <rPr>
        <vertAlign val="superscript"/>
        <sz val="16"/>
        <color indexed="9"/>
        <rFont val="Verdana"/>
      </rPr>
      <t>2</t>
    </r>
    <r>
      <rPr>
        <sz val="16"/>
        <color indexed="9"/>
        <rFont val="Verdana"/>
      </rPr>
      <t xml:space="preserve"> = </t>
    </r>
    <phoneticPr fontId="3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</si>
  <si>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e</t>
    </r>
    <phoneticPr fontId="3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</si>
  <si>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C</t>
    </r>
    <phoneticPr fontId="3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</si>
  <si>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S</t>
    </r>
    <phoneticPr fontId="3" type="noConversion"/>
  </si>
  <si>
    <r>
      <t>s</t>
    </r>
    <r>
      <rPr>
        <vertAlign val="superscript"/>
        <sz val="16"/>
        <color indexed="9"/>
        <rFont val="Verdana"/>
      </rPr>
      <t>2</t>
    </r>
    <r>
      <rPr>
        <vertAlign val="subscript"/>
        <sz val="16"/>
        <color indexed="9"/>
        <rFont val="Verdana"/>
      </rPr>
      <t>CxS</t>
    </r>
    <phoneticPr fontId="3" type="noConversion"/>
  </si>
  <si>
    <t>m</t>
    <phoneticPr fontId="3" type="noConversion"/>
  </si>
  <si>
    <t>CALCULATIONS</t>
    <phoneticPr fontId="3" type="noConversion"/>
  </si>
  <si>
    <t xml:space="preserve">n = </t>
    <phoneticPr fontId="3" type="noConversion"/>
  </si>
  <si>
    <t xml:space="preserve">SSB = </t>
    <phoneticPr fontId="3" type="noConversion"/>
  </si>
  <si>
    <t xml:space="preserve">SSC = </t>
    <phoneticPr fontId="3" type="noConversion"/>
  </si>
  <si>
    <r>
      <t>T</t>
    </r>
    <r>
      <rPr>
        <vertAlign val="subscript"/>
        <sz val="11"/>
        <color indexed="13"/>
        <rFont val="Verdana"/>
      </rPr>
      <t>j1</t>
    </r>
    <phoneticPr fontId="3" type="noConversion"/>
  </si>
  <si>
    <r>
      <t>T</t>
    </r>
    <r>
      <rPr>
        <vertAlign val="subscript"/>
        <sz val="11"/>
        <color indexed="13"/>
        <rFont val="Verdana"/>
      </rPr>
      <t>j2</t>
    </r>
    <phoneticPr fontId="3" type="noConversion"/>
  </si>
  <si>
    <r>
      <t>T</t>
    </r>
    <r>
      <rPr>
        <vertAlign val="subscript"/>
        <sz val="11"/>
        <color indexed="13"/>
        <rFont val="Verdana"/>
      </rPr>
      <t>j3</t>
    </r>
    <phoneticPr fontId="3" type="noConversion"/>
  </si>
  <si>
    <r>
      <t>T</t>
    </r>
    <r>
      <rPr>
        <vertAlign val="subscript"/>
        <sz val="11"/>
        <color indexed="13"/>
        <rFont val="Verdana"/>
      </rPr>
      <t>j4</t>
    </r>
    <phoneticPr fontId="3" type="noConversion"/>
  </si>
  <si>
    <r>
      <t>T</t>
    </r>
    <r>
      <rPr>
        <vertAlign val="subscript"/>
        <sz val="11"/>
        <color indexed="13"/>
        <rFont val="Verdana"/>
      </rPr>
      <t>j5</t>
    </r>
    <phoneticPr fontId="3" type="noConversion"/>
  </si>
  <si>
    <r>
      <t>T</t>
    </r>
    <r>
      <rPr>
        <vertAlign val="subscript"/>
        <sz val="12"/>
        <color indexed="13"/>
        <rFont val="Verdana"/>
      </rPr>
      <t>j6</t>
    </r>
    <phoneticPr fontId="3" type="noConversion"/>
  </si>
  <si>
    <r>
      <t>T</t>
    </r>
    <r>
      <rPr>
        <vertAlign val="subscript"/>
        <sz val="12"/>
        <color indexed="13"/>
        <rFont val="Verdana"/>
      </rPr>
      <t>Cj</t>
    </r>
    <phoneticPr fontId="3" type="noConversion"/>
  </si>
  <si>
    <r>
      <t>T</t>
    </r>
    <r>
      <rPr>
        <vertAlign val="subscript"/>
        <sz val="12"/>
        <color indexed="13"/>
        <rFont val="Verdana"/>
      </rPr>
      <t>RK</t>
    </r>
    <phoneticPr fontId="3" type="noConversion"/>
  </si>
  <si>
    <r>
      <t>M</t>
    </r>
    <r>
      <rPr>
        <vertAlign val="subscript"/>
        <sz val="12"/>
        <color indexed="13"/>
        <rFont val="Verdana"/>
      </rPr>
      <t>j1</t>
    </r>
    <r>
      <rPr>
        <sz val="12"/>
        <color indexed="13"/>
        <rFont val="Verdana"/>
      </rPr>
      <t>'s</t>
    </r>
    <phoneticPr fontId="3" type="noConversion"/>
  </si>
  <si>
    <r>
      <t>M</t>
    </r>
    <r>
      <rPr>
        <vertAlign val="subscript"/>
        <sz val="12"/>
        <color indexed="13"/>
        <rFont val="Verdana"/>
      </rPr>
      <t>j2</t>
    </r>
    <r>
      <rPr>
        <sz val="12"/>
        <color indexed="13"/>
        <rFont val="Verdana"/>
      </rPr>
      <t>'s</t>
    </r>
    <phoneticPr fontId="3" type="noConversion"/>
  </si>
  <si>
    <r>
      <t>M</t>
    </r>
    <r>
      <rPr>
        <vertAlign val="subscript"/>
        <sz val="12"/>
        <color indexed="13"/>
        <rFont val="Verdana"/>
      </rPr>
      <t>j3</t>
    </r>
    <r>
      <rPr>
        <sz val="12"/>
        <color indexed="13"/>
        <rFont val="Verdana"/>
      </rPr>
      <t>'s</t>
    </r>
    <phoneticPr fontId="3" type="noConversion"/>
  </si>
  <si>
    <r>
      <t>M</t>
    </r>
    <r>
      <rPr>
        <vertAlign val="subscript"/>
        <sz val="12"/>
        <color indexed="13"/>
        <rFont val="Verdana"/>
      </rPr>
      <t>j4</t>
    </r>
    <r>
      <rPr>
        <sz val="12"/>
        <color indexed="13"/>
        <rFont val="Verdana"/>
      </rPr>
      <t>'s</t>
    </r>
    <phoneticPr fontId="3" type="noConversion"/>
  </si>
  <si>
    <r>
      <t>M</t>
    </r>
    <r>
      <rPr>
        <vertAlign val="subscript"/>
        <sz val="12"/>
        <color indexed="13"/>
        <rFont val="Verdana"/>
      </rPr>
      <t>j5</t>
    </r>
    <r>
      <rPr>
        <sz val="12"/>
        <color indexed="13"/>
        <rFont val="Verdana"/>
      </rPr>
      <t>'s</t>
    </r>
    <phoneticPr fontId="3" type="noConversion"/>
  </si>
  <si>
    <r>
      <t>M</t>
    </r>
    <r>
      <rPr>
        <vertAlign val="subscript"/>
        <sz val="12"/>
        <color indexed="13"/>
        <rFont val="Verdana"/>
      </rPr>
      <t>j6</t>
    </r>
    <r>
      <rPr>
        <sz val="12"/>
        <color indexed="13"/>
        <rFont val="Verdana"/>
      </rPr>
      <t>'s</t>
    </r>
    <phoneticPr fontId="3" type="noConversion"/>
  </si>
  <si>
    <r>
      <t>M</t>
    </r>
    <r>
      <rPr>
        <vertAlign val="subscript"/>
        <sz val="11"/>
        <color indexed="13"/>
        <rFont val="Verdana"/>
      </rPr>
      <t>Cj</t>
    </r>
    <r>
      <rPr>
        <sz val="11"/>
        <color indexed="13"/>
        <rFont val="Verdana"/>
      </rPr>
      <t>'s</t>
    </r>
    <phoneticPr fontId="3" type="noConversion"/>
  </si>
  <si>
    <r>
      <t>T</t>
    </r>
    <r>
      <rPr>
        <vertAlign val="subscript"/>
        <sz val="11"/>
        <color indexed="13"/>
        <rFont val="Verdana"/>
      </rPr>
      <t>j1</t>
    </r>
    <phoneticPr fontId="3" type="noConversion"/>
  </si>
  <si>
    <r>
      <t>T</t>
    </r>
    <r>
      <rPr>
        <vertAlign val="subscript"/>
        <sz val="11"/>
        <color indexed="13"/>
        <rFont val="Verdana"/>
      </rPr>
      <t>j4</t>
    </r>
    <phoneticPr fontId="3" type="noConversion"/>
  </si>
  <si>
    <r>
      <t>M</t>
    </r>
    <r>
      <rPr>
        <vertAlign val="subscript"/>
        <sz val="11"/>
        <color indexed="13"/>
        <rFont val="Verdana"/>
      </rPr>
      <t>Cj</t>
    </r>
    <r>
      <rPr>
        <sz val="11"/>
        <color indexed="13"/>
        <rFont val="Verdana"/>
      </rPr>
      <t>'s</t>
    </r>
    <phoneticPr fontId="3" type="noConversion"/>
  </si>
  <si>
    <r>
      <t>T</t>
    </r>
    <r>
      <rPr>
        <vertAlign val="subscript"/>
        <sz val="11"/>
        <color indexed="13"/>
        <rFont val="Verdana"/>
      </rPr>
      <t>j2</t>
    </r>
    <phoneticPr fontId="3" type="noConversion"/>
  </si>
  <si>
    <r>
      <t>T</t>
    </r>
    <r>
      <rPr>
        <vertAlign val="subscript"/>
        <sz val="11"/>
        <color indexed="13"/>
        <rFont val="Verdana"/>
      </rPr>
      <t>j3</t>
    </r>
    <phoneticPr fontId="3" type="noConversion"/>
  </si>
  <si>
    <r>
      <t>T</t>
    </r>
    <r>
      <rPr>
        <vertAlign val="subscript"/>
        <sz val="11"/>
        <color indexed="13"/>
        <rFont val="Verdana"/>
      </rPr>
      <t>j5</t>
    </r>
    <phoneticPr fontId="3" type="noConversion"/>
  </si>
  <si>
    <r>
      <t>T</t>
    </r>
    <r>
      <rPr>
        <vertAlign val="subscript"/>
        <sz val="12"/>
        <color indexed="13"/>
        <rFont val="Verdana"/>
      </rPr>
      <t>j6</t>
    </r>
    <phoneticPr fontId="3" type="noConversion"/>
  </si>
  <si>
    <r>
      <t>T</t>
    </r>
    <r>
      <rPr>
        <vertAlign val="subscript"/>
        <sz val="12"/>
        <color indexed="13"/>
        <rFont val="Verdana"/>
      </rPr>
      <t>Cj</t>
    </r>
    <phoneticPr fontId="3" type="noConversion"/>
  </si>
  <si>
    <r>
      <t>T</t>
    </r>
    <r>
      <rPr>
        <vertAlign val="subscript"/>
        <sz val="12"/>
        <color indexed="13"/>
        <rFont val="Verdana"/>
      </rPr>
      <t>RK</t>
    </r>
    <phoneticPr fontId="3" type="noConversion"/>
  </si>
  <si>
    <t>subject 1</t>
    <phoneticPr fontId="3" type="noConversion"/>
  </si>
  <si>
    <t>subject 2</t>
    <phoneticPr fontId="3" type="noConversion"/>
  </si>
  <si>
    <t>subject 3</t>
    <phoneticPr fontId="3" type="noConversion"/>
  </si>
  <si>
    <t>subject 4</t>
    <phoneticPr fontId="3" type="noConversion"/>
  </si>
  <si>
    <t>subject 5</t>
    <phoneticPr fontId="3" type="noConversion"/>
  </si>
  <si>
    <t>subject 6</t>
    <phoneticPr fontId="3" type="noConversion"/>
  </si>
  <si>
    <t>Cond 1</t>
    <phoneticPr fontId="3" type="noConversion"/>
  </si>
  <si>
    <r>
      <t xml:space="preserve">subject x condition interactions: </t>
    </r>
    <r>
      <rPr>
        <sz val="12"/>
        <color indexed="9"/>
        <rFont val="Symbol"/>
      </rPr>
      <t>g</t>
    </r>
    <r>
      <rPr>
        <vertAlign val="subscript"/>
        <sz val="12"/>
        <color indexed="9"/>
        <rFont val="Verdana"/>
      </rPr>
      <t>jk</t>
    </r>
    <r>
      <rPr>
        <sz val="12"/>
        <color indexed="9"/>
        <rFont val="Verdana"/>
      </rPr>
      <t>'s selected randomly (i.e., random effect)</t>
    </r>
    <phoneticPr fontId="3" type="noConversion"/>
  </si>
  <si>
    <r>
      <t>m</t>
    </r>
    <r>
      <rPr>
        <vertAlign val="subscript"/>
        <sz val="12"/>
        <color indexed="9"/>
        <rFont val="Verdana"/>
      </rPr>
      <t>j1</t>
    </r>
    <r>
      <rPr>
        <sz val="12"/>
        <color indexed="9"/>
        <rFont val="Verdana"/>
      </rPr>
      <t>'s</t>
    </r>
    <phoneticPr fontId="3" type="noConversion"/>
  </si>
  <si>
    <r>
      <t>m</t>
    </r>
    <r>
      <rPr>
        <vertAlign val="subscript"/>
        <sz val="12"/>
        <color indexed="9"/>
        <rFont val="Verdana"/>
      </rPr>
      <t>j2</t>
    </r>
    <r>
      <rPr>
        <sz val="12"/>
        <color indexed="9"/>
        <rFont val="Verdana"/>
      </rPr>
      <t>'s</t>
    </r>
    <phoneticPr fontId="3" type="noConversion"/>
  </si>
  <si>
    <r>
      <t>m</t>
    </r>
    <r>
      <rPr>
        <vertAlign val="subscript"/>
        <sz val="12"/>
        <color indexed="9"/>
        <rFont val="Verdana"/>
      </rPr>
      <t>j3</t>
    </r>
    <r>
      <rPr>
        <sz val="12"/>
        <color indexed="9"/>
        <rFont val="Verdana"/>
      </rPr>
      <t>'s</t>
    </r>
    <phoneticPr fontId="3" type="noConversion"/>
  </si>
  <si>
    <r>
      <t>m</t>
    </r>
    <r>
      <rPr>
        <vertAlign val="subscript"/>
        <sz val="12"/>
        <color indexed="9"/>
        <rFont val="Verdana"/>
      </rPr>
      <t>j4</t>
    </r>
    <r>
      <rPr>
        <sz val="12"/>
        <color indexed="9"/>
        <rFont val="Verdana"/>
      </rPr>
      <t>'s</t>
    </r>
    <phoneticPr fontId="3" type="noConversion"/>
  </si>
  <si>
    <r>
      <t>m</t>
    </r>
    <r>
      <rPr>
        <vertAlign val="subscript"/>
        <sz val="12"/>
        <color indexed="9"/>
        <rFont val="Verdana"/>
      </rPr>
      <t>j5</t>
    </r>
    <r>
      <rPr>
        <sz val="12"/>
        <color indexed="9"/>
        <rFont val="Verdana"/>
      </rPr>
      <t>'s</t>
    </r>
    <phoneticPr fontId="3" type="noConversion"/>
  </si>
  <si>
    <r>
      <t>m</t>
    </r>
    <r>
      <rPr>
        <vertAlign val="subscript"/>
        <sz val="12"/>
        <color indexed="9"/>
        <rFont val="Verdana"/>
      </rPr>
      <t>j6</t>
    </r>
    <r>
      <rPr>
        <sz val="12"/>
        <color indexed="9"/>
        <rFont val="Verdana"/>
      </rPr>
      <t>'s</t>
    </r>
    <phoneticPr fontId="3" type="noConversion"/>
  </si>
  <si>
    <r>
      <t>b</t>
    </r>
    <r>
      <rPr>
        <vertAlign val="subscript"/>
        <sz val="14"/>
        <color indexed="9"/>
        <rFont val="Verdana"/>
      </rPr>
      <t>Rk</t>
    </r>
    <phoneticPr fontId="3" type="noConversion"/>
  </si>
  <si>
    <r>
      <t>m</t>
    </r>
    <r>
      <rPr>
        <vertAlign val="subscript"/>
        <sz val="14"/>
        <color indexed="9"/>
        <rFont val="Verdana"/>
      </rPr>
      <t>Rk</t>
    </r>
    <phoneticPr fontId="3" type="noConversion"/>
  </si>
  <si>
    <r>
      <t>a</t>
    </r>
    <r>
      <rPr>
        <vertAlign val="subscript"/>
        <sz val="14"/>
        <color indexed="9"/>
        <rFont val="Verdana"/>
      </rPr>
      <t>Cj</t>
    </r>
    <r>
      <rPr>
        <sz val="14"/>
        <color indexed="9"/>
        <rFont val="Verdana"/>
      </rPr>
      <t xml:space="preserve">'s: </t>
    </r>
    <phoneticPr fontId="3" type="noConversion"/>
  </si>
  <si>
    <r>
      <t>m</t>
    </r>
    <r>
      <rPr>
        <vertAlign val="subscript"/>
        <sz val="14"/>
        <color indexed="9"/>
        <rFont val="Verdana"/>
      </rPr>
      <t>Cj</t>
    </r>
    <r>
      <rPr>
        <sz val="14"/>
        <color indexed="9"/>
        <rFont val="Verdana"/>
      </rPr>
      <t xml:space="preserve">'s: </t>
    </r>
    <phoneticPr fontId="3" type="noConversion"/>
  </si>
  <si>
    <t>Intrasubject variance</t>
    <phoneticPr fontId="3" type="noConversion"/>
  </si>
  <si>
    <t>Condition variance</t>
    <phoneticPr fontId="3" type="noConversion"/>
  </si>
  <si>
    <t>Intersubject Variance</t>
    <phoneticPr fontId="3" type="noConversion"/>
  </si>
  <si>
    <t>Interaction variance</t>
    <phoneticPr fontId="3" type="noConversion"/>
  </si>
  <si>
    <t>Intrasubject variance</t>
    <phoneticPr fontId="3" type="noConversion"/>
  </si>
  <si>
    <t>Condition variance</t>
    <phoneticPr fontId="3" type="noConversion"/>
  </si>
  <si>
    <t>Intersubject Variance</t>
    <phoneticPr fontId="3" type="noConversion"/>
  </si>
  <si>
    <t>Interaction variance</t>
    <phoneticPr fontId="3" type="noConversion"/>
  </si>
  <si>
    <t>Grand mean</t>
    <phoneticPr fontId="3" type="noConversion"/>
  </si>
  <si>
    <t>Effects</t>
    <phoneticPr fontId="3" type="noConversion"/>
  </si>
  <si>
    <t>Effects</t>
    <phoneticPr fontId="3" type="noConversion"/>
  </si>
  <si>
    <t>Means</t>
    <phoneticPr fontId="3" type="noConversion"/>
  </si>
  <si>
    <t>Means</t>
    <phoneticPr fontId="3" type="noConversion"/>
  </si>
  <si>
    <r>
      <t>a</t>
    </r>
    <r>
      <rPr>
        <vertAlign val="subscript"/>
        <sz val="14"/>
        <color indexed="9"/>
        <rFont val="Verdana"/>
      </rPr>
      <t>Cj</t>
    </r>
    <r>
      <rPr>
        <sz val="14"/>
        <color indexed="9"/>
        <rFont val="Verdana"/>
      </rPr>
      <t xml:space="preserve">'s: </t>
    </r>
    <phoneticPr fontId="3" type="noConversion"/>
  </si>
  <si>
    <t>Independent variable: Values of levels</t>
    <phoneticPr fontId="3" type="noConversion"/>
  </si>
  <si>
    <t xml:space="preserve">n = </t>
    <phoneticPr fontId="3" type="noConversion"/>
  </si>
  <si>
    <t xml:space="preserve">J = </t>
    <phoneticPr fontId="3" type="noConversion"/>
  </si>
  <si>
    <t xml:space="preserve">K = </t>
    <phoneticPr fontId="3" type="noConversion"/>
  </si>
  <si>
    <t xml:space="preserve">n = </t>
    <phoneticPr fontId="3" type="noConversion"/>
  </si>
  <si>
    <t>Cond 1</t>
    <phoneticPr fontId="3" type="noConversion"/>
  </si>
  <si>
    <t xml:space="preserve">J = </t>
    <phoneticPr fontId="3" type="noConversion"/>
  </si>
  <si>
    <t xml:space="preserve">K = </t>
    <phoneticPr fontId="3" type="noConversion"/>
  </si>
  <si>
    <r>
      <t xml:space="preserve">Subject effects: </t>
    </r>
    <r>
      <rPr>
        <sz val="13"/>
        <color indexed="9"/>
        <rFont val="Symbol"/>
      </rPr>
      <t>b</t>
    </r>
    <r>
      <rPr>
        <vertAlign val="subscript"/>
        <sz val="13"/>
        <color indexed="9"/>
        <rFont val="Verdana"/>
      </rPr>
      <t>RK</t>
    </r>
    <r>
      <rPr>
        <sz val="13"/>
        <color indexed="9"/>
        <rFont val="Verdana"/>
      </rPr>
      <t>'s add to zero (i.e., fixed effect)</t>
    </r>
    <phoneticPr fontId="3" type="noConversion"/>
  </si>
  <si>
    <r>
      <t xml:space="preserve">Condition effects: </t>
    </r>
    <r>
      <rPr>
        <sz val="13"/>
        <color indexed="9"/>
        <rFont val="Symbol"/>
      </rPr>
      <t>a</t>
    </r>
    <r>
      <rPr>
        <vertAlign val="subscript"/>
        <sz val="13"/>
        <color indexed="9"/>
        <rFont val="Verdana"/>
      </rPr>
      <t>Cj</t>
    </r>
    <r>
      <rPr>
        <sz val="13"/>
        <color indexed="9"/>
        <rFont val="Verdana"/>
      </rPr>
      <t>'s (add to zero (i.e., fixed effect)</t>
    </r>
    <phoneticPr fontId="3" type="noConversion"/>
  </si>
  <si>
    <r>
      <t xml:space="preserve">Condition effects: </t>
    </r>
    <r>
      <rPr>
        <sz val="13"/>
        <color indexed="9"/>
        <rFont val="Symbol"/>
      </rPr>
      <t>a</t>
    </r>
    <r>
      <rPr>
        <vertAlign val="subscript"/>
        <sz val="13"/>
        <color indexed="9"/>
        <rFont val="Verdana"/>
      </rPr>
      <t>Cj</t>
    </r>
    <r>
      <rPr>
        <sz val="13"/>
        <color indexed="9"/>
        <rFont val="Verdana"/>
      </rPr>
      <t>'s add to zero (i.e., fixed effect)</t>
    </r>
    <phoneticPr fontId="3" type="noConversion"/>
  </si>
  <si>
    <r>
      <t xml:space="preserve">Subject effects: </t>
    </r>
    <r>
      <rPr>
        <sz val="13"/>
        <color indexed="9"/>
        <rFont val="Symbol"/>
      </rPr>
      <t>b</t>
    </r>
    <r>
      <rPr>
        <vertAlign val="subscript"/>
        <sz val="13"/>
        <color indexed="9"/>
        <rFont val="Verdana"/>
      </rPr>
      <t>RK</t>
    </r>
    <r>
      <rPr>
        <sz val="13"/>
        <color indexed="9"/>
        <rFont val="Verdana"/>
      </rPr>
      <t>'s selected randomly (i.e., random effect)</t>
    </r>
    <phoneticPr fontId="3" type="noConversion"/>
  </si>
  <si>
    <t>DATA: Fundamental Equation:</t>
    <phoneticPr fontId="3" type="noConversion"/>
  </si>
  <si>
    <t>MODEL</t>
    <phoneticPr fontId="3" type="noConversion"/>
  </si>
  <si>
    <t>DESIGN</t>
    <phoneticPr fontId="3" type="noConversion"/>
  </si>
</sst>
</file>

<file path=xl/styles.xml><?xml version="1.0" encoding="utf-8"?>
<styleSheet xmlns="http://schemas.openxmlformats.org/spreadsheetml/2006/main">
  <numFmts count="12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,##0.000"/>
  </numFmts>
  <fonts count="38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color indexed="9"/>
      <name val="Verdana"/>
    </font>
    <font>
      <sz val="11"/>
      <name val="Verdana"/>
    </font>
    <font>
      <sz val="12"/>
      <name val="Verdana"/>
    </font>
    <font>
      <b/>
      <sz val="11"/>
      <name val="Verdana"/>
    </font>
    <font>
      <sz val="12"/>
      <color indexed="9"/>
      <name val="Symbol"/>
    </font>
    <font>
      <vertAlign val="subscript"/>
      <sz val="12"/>
      <color indexed="9"/>
      <name val="Verdana"/>
    </font>
    <font>
      <sz val="12"/>
      <color indexed="9"/>
      <name val="Verdana"/>
    </font>
    <font>
      <b/>
      <sz val="12"/>
      <color indexed="9"/>
      <name val="Verdana"/>
    </font>
    <font>
      <sz val="11"/>
      <color indexed="9"/>
      <name val="Verdana"/>
    </font>
    <font>
      <u/>
      <sz val="12"/>
      <color indexed="9"/>
      <name val="Verdana"/>
    </font>
    <font>
      <sz val="13"/>
      <color indexed="9"/>
      <name val="Symbol"/>
    </font>
    <font>
      <vertAlign val="subscript"/>
      <sz val="13"/>
      <color indexed="9"/>
      <name val="Verdana"/>
    </font>
    <font>
      <sz val="13"/>
      <color indexed="9"/>
      <name val="Verdana"/>
    </font>
    <font>
      <sz val="18"/>
      <color indexed="13"/>
      <name val="Verdana"/>
    </font>
    <font>
      <vertAlign val="subscript"/>
      <sz val="18"/>
      <color indexed="13"/>
      <name val="Verdana"/>
    </font>
    <font>
      <sz val="11"/>
      <color indexed="13"/>
      <name val="Verdana"/>
    </font>
    <font>
      <sz val="18"/>
      <color indexed="13"/>
      <name val="Symbol"/>
    </font>
    <font>
      <sz val="12"/>
      <name val="Symbol"/>
    </font>
    <font>
      <vertAlign val="subscript"/>
      <sz val="12"/>
      <name val="Verdana"/>
    </font>
    <font>
      <u/>
      <sz val="12"/>
      <name val="Verdana"/>
    </font>
    <font>
      <sz val="12"/>
      <color indexed="9"/>
      <name val="Times New Roman"/>
    </font>
    <font>
      <vertAlign val="superscript"/>
      <sz val="12"/>
      <color indexed="9"/>
      <name val="Times New Roman"/>
    </font>
    <font>
      <sz val="16"/>
      <color indexed="9"/>
      <name val="Symbol"/>
    </font>
    <font>
      <vertAlign val="superscript"/>
      <sz val="16"/>
      <color indexed="9"/>
      <name val="Verdana"/>
    </font>
    <font>
      <vertAlign val="subscript"/>
      <sz val="16"/>
      <color indexed="9"/>
      <name val="Verdana"/>
    </font>
    <font>
      <sz val="16"/>
      <color indexed="9"/>
      <name val="Verdana"/>
    </font>
    <font>
      <sz val="12"/>
      <color indexed="13"/>
      <name val="Verdana"/>
    </font>
    <font>
      <sz val="14"/>
      <color indexed="9"/>
      <name val="Symbol"/>
    </font>
    <font>
      <vertAlign val="subscript"/>
      <sz val="14"/>
      <color indexed="9"/>
      <name val="Verdana"/>
    </font>
    <font>
      <sz val="14"/>
      <color indexed="9"/>
      <name val="Verdana"/>
    </font>
    <font>
      <sz val="13"/>
      <name val="Verdana"/>
    </font>
    <font>
      <vertAlign val="subscript"/>
      <sz val="11"/>
      <color indexed="13"/>
      <name val="Verdana"/>
    </font>
    <font>
      <vertAlign val="subscript"/>
      <sz val="12"/>
      <color indexed="13"/>
      <name val="Verdana"/>
    </font>
    <font>
      <sz val="12"/>
      <color indexed="13"/>
      <name val="Symbol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3"/>
      </left>
      <right/>
      <top style="medium">
        <color indexed="13"/>
      </top>
      <bottom/>
      <diagonal/>
    </border>
    <border>
      <left/>
      <right/>
      <top style="medium">
        <color indexed="13"/>
      </top>
      <bottom/>
      <diagonal/>
    </border>
    <border>
      <left/>
      <right style="medium">
        <color indexed="13"/>
      </right>
      <top style="medium">
        <color indexed="13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3"/>
      </left>
      <right/>
      <top/>
      <bottom style="medium">
        <color indexed="13"/>
      </bottom>
      <diagonal/>
    </border>
    <border>
      <left/>
      <right/>
      <top/>
      <bottom style="medium">
        <color indexed="13"/>
      </bottom>
      <diagonal/>
    </border>
    <border>
      <left/>
      <right style="medium">
        <color indexed="13"/>
      </right>
      <top/>
      <bottom style="medium">
        <color indexed="13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3"/>
      </top>
      <bottom/>
      <diagonal/>
    </border>
    <border>
      <left/>
      <right style="thin">
        <color indexed="64"/>
      </right>
      <top style="medium">
        <color indexed="13"/>
      </top>
      <bottom/>
      <diagonal/>
    </border>
    <border>
      <left style="medium">
        <color indexed="13"/>
      </left>
      <right/>
      <top/>
      <bottom/>
      <diagonal/>
    </border>
    <border>
      <left/>
      <right style="medium">
        <color indexed="13"/>
      </right>
      <top/>
      <bottom/>
      <diagonal/>
    </border>
    <border>
      <left style="thin">
        <color indexed="64"/>
      </left>
      <right style="medium">
        <color indexed="13"/>
      </right>
      <top/>
      <bottom/>
      <diagonal/>
    </border>
    <border>
      <left style="medium">
        <color indexed="13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1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13"/>
      </bottom>
      <diagonal/>
    </border>
    <border>
      <left/>
      <right style="thin">
        <color indexed="64"/>
      </right>
      <top/>
      <bottom style="medium">
        <color indexed="13"/>
      </bottom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</borders>
  <cellStyleXfs count="5">
    <xf numFmtId="3" fontId="0" fillId="0" borderId="0">
      <alignment horizontal="center"/>
    </xf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38">
    <xf numFmtId="3" fontId="0" fillId="0" borderId="0" xfId="0">
      <alignment horizontal="center"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Border="1" applyAlignment="1"/>
    <xf numFmtId="170" fontId="0" fillId="0" borderId="0" xfId="0" applyNumberFormat="1" applyBorder="1" applyAlignment="1">
      <alignment horizontal="center" wrapText="1"/>
    </xf>
    <xf numFmtId="170" fontId="0" fillId="0" borderId="0" xfId="0" applyNumberFormat="1" applyBorder="1" applyAlignment="1">
      <alignment horizontal="center"/>
    </xf>
    <xf numFmtId="170" fontId="8" fillId="3" borderId="9" xfId="0" applyNumberFormat="1" applyFont="1" applyFill="1" applyBorder="1" applyAlignment="1"/>
    <xf numFmtId="3" fontId="4" fillId="3" borderId="5" xfId="0" applyFont="1" applyFill="1" applyBorder="1">
      <alignment horizontal="center"/>
    </xf>
    <xf numFmtId="170" fontId="4" fillId="3" borderId="2" xfId="0" applyNumberFormat="1" applyFont="1" applyFill="1" applyBorder="1" applyAlignment="1"/>
    <xf numFmtId="170" fontId="4" fillId="3" borderId="0" xfId="0" applyNumberFormat="1" applyFont="1" applyFill="1" applyBorder="1" applyAlignment="1"/>
    <xf numFmtId="3" fontId="10" fillId="3" borderId="5" xfId="0" applyFont="1" applyFill="1" applyBorder="1" applyAlignment="1">
      <alignment horizontal="right"/>
    </xf>
    <xf numFmtId="170" fontId="4" fillId="3" borderId="21" xfId="0" applyNumberFormat="1" applyFont="1" applyFill="1" applyBorder="1" applyAlignment="1">
      <alignment horizontal="right"/>
    </xf>
    <xf numFmtId="170" fontId="4" fillId="3" borderId="24" xfId="0" applyNumberFormat="1" applyFont="1" applyFill="1" applyBorder="1" applyAlignment="1">
      <alignment horizontal="right"/>
    </xf>
    <xf numFmtId="170" fontId="4" fillId="3" borderId="22" xfId="0" applyNumberFormat="1" applyFont="1" applyFill="1" applyBorder="1" applyAlignment="1"/>
    <xf numFmtId="170" fontId="4" fillId="3" borderId="23" xfId="0" applyNumberFormat="1" applyFont="1" applyFill="1" applyBorder="1" applyAlignment="1"/>
    <xf numFmtId="170" fontId="4" fillId="3" borderId="3" xfId="0" applyNumberFormat="1" applyFont="1" applyFill="1" applyBorder="1" applyAlignment="1"/>
    <xf numFmtId="170" fontId="4" fillId="3" borderId="9" xfId="0" applyNumberFormat="1" applyFont="1" applyFill="1" applyBorder="1" applyAlignment="1">
      <alignment horizontal="center" wrapText="1"/>
    </xf>
    <xf numFmtId="170" fontId="4" fillId="3" borderId="11" xfId="0" applyNumberFormat="1" applyFont="1" applyFill="1" applyBorder="1" applyAlignment="1">
      <alignment horizontal="center"/>
    </xf>
    <xf numFmtId="170" fontId="4" fillId="3" borderId="9" xfId="0" applyNumberFormat="1" applyFont="1" applyFill="1" applyBorder="1" applyAlignment="1">
      <alignment horizontal="center"/>
    </xf>
    <xf numFmtId="170" fontId="4" fillId="3" borderId="9" xfId="0" applyNumberFormat="1" applyFont="1" applyFill="1" applyBorder="1" applyAlignment="1"/>
    <xf numFmtId="170" fontId="4" fillId="3" borderId="21" xfId="0" applyNumberFormat="1" applyFont="1" applyFill="1" applyBorder="1" applyAlignment="1"/>
    <xf numFmtId="170" fontId="5" fillId="6" borderId="4" xfId="0" applyNumberFormat="1" applyFont="1" applyFill="1" applyBorder="1" applyAlignment="1"/>
    <xf numFmtId="170" fontId="0" fillId="6" borderId="20" xfId="0" applyNumberFormat="1" applyFill="1" applyBorder="1" applyAlignment="1"/>
    <xf numFmtId="3" fontId="5" fillId="6" borderId="4" xfId="0" applyFont="1" applyFill="1" applyBorder="1" applyAlignment="1">
      <alignment horizontal="right"/>
    </xf>
    <xf numFmtId="170" fontId="7" fillId="6" borderId="20" xfId="0" applyNumberFormat="1" applyFont="1" applyFill="1" applyBorder="1" applyAlignment="1">
      <alignment horizontal="right"/>
    </xf>
    <xf numFmtId="3" fontId="5" fillId="6" borderId="20" xfId="0" applyFont="1" applyFill="1" applyBorder="1" applyAlignment="1">
      <alignment horizontal="right"/>
    </xf>
    <xf numFmtId="170" fontId="5" fillId="6" borderId="4" xfId="0" applyNumberFormat="1" applyFont="1" applyFill="1" applyBorder="1" applyAlignment="1">
      <alignment horizontal="right"/>
    </xf>
    <xf numFmtId="170" fontId="5" fillId="6" borderId="20" xfId="0" applyNumberFormat="1" applyFont="1" applyFill="1" applyBorder="1" applyAlignment="1">
      <alignment horizontal="right"/>
    </xf>
    <xf numFmtId="170" fontId="11" fillId="6" borderId="23" xfId="0" applyNumberFormat="1" applyFont="1" applyFill="1" applyBorder="1" applyAlignment="1"/>
    <xf numFmtId="170" fontId="10" fillId="6" borderId="9" xfId="0" applyNumberFormat="1" applyFont="1" applyFill="1" applyBorder="1" applyAlignment="1"/>
    <xf numFmtId="3" fontId="4" fillId="6" borderId="22" xfId="0" applyFont="1" applyFill="1" applyBorder="1">
      <alignment horizontal="center"/>
    </xf>
    <xf numFmtId="170" fontId="10" fillId="6" borderId="23" xfId="0" applyNumberFormat="1" applyFont="1" applyFill="1" applyBorder="1" applyAlignment="1"/>
    <xf numFmtId="170" fontId="4" fillId="6" borderId="23" xfId="0" applyNumberFormat="1" applyFont="1" applyFill="1" applyBorder="1" applyAlignment="1"/>
    <xf numFmtId="170" fontId="4" fillId="3" borderId="25" xfId="0" applyNumberFormat="1" applyFont="1" applyFill="1" applyBorder="1" applyAlignment="1">
      <alignment horizontal="center"/>
    </xf>
    <xf numFmtId="170" fontId="4" fillId="3" borderId="30" xfId="0" applyNumberFormat="1" applyFont="1" applyFill="1" applyBorder="1" applyAlignment="1"/>
    <xf numFmtId="171" fontId="12" fillId="3" borderId="22" xfId="0" applyNumberFormat="1" applyFont="1" applyFill="1" applyBorder="1" applyAlignment="1">
      <alignment horizontal="right"/>
    </xf>
    <xf numFmtId="170" fontId="13" fillId="8" borderId="1" xfId="0" applyNumberFormat="1" applyFont="1" applyFill="1" applyBorder="1" applyAlignment="1">
      <alignment horizontal="left"/>
    </xf>
    <xf numFmtId="170" fontId="5" fillId="6" borderId="10" xfId="0" applyNumberFormat="1" applyFont="1" applyFill="1" applyBorder="1" applyAlignment="1">
      <alignment horizontal="center"/>
    </xf>
    <xf numFmtId="170" fontId="5" fillId="6" borderId="0" xfId="0" applyNumberFormat="1" applyFont="1" applyFill="1" applyBorder="1" applyAlignment="1">
      <alignment horizontal="center"/>
    </xf>
    <xf numFmtId="3" fontId="6" fillId="6" borderId="2" xfId="0" applyFont="1" applyFill="1" applyBorder="1" applyAlignment="1">
      <alignment horizontal="center" wrapText="1"/>
    </xf>
    <xf numFmtId="3" fontId="6" fillId="6" borderId="0" xfId="0" applyFont="1" applyFill="1" applyBorder="1" applyAlignment="1">
      <alignment horizontal="center" wrapText="1"/>
    </xf>
    <xf numFmtId="170" fontId="0" fillId="0" borderId="0" xfId="0" applyNumberFormat="1" applyFill="1" applyBorder="1" applyAlignment="1"/>
    <xf numFmtId="3" fontId="6" fillId="0" borderId="0" xfId="0" applyFont="1" applyFill="1" applyBorder="1" applyAlignment="1">
      <alignment horizontal="center" wrapText="1"/>
    </xf>
    <xf numFmtId="171" fontId="12" fillId="3" borderId="21" xfId="0" applyNumberFormat="1" applyFont="1" applyFill="1" applyBorder="1" applyAlignment="1">
      <alignment horizontal="right"/>
    </xf>
    <xf numFmtId="3" fontId="23" fillId="6" borderId="1" xfId="0" applyFont="1" applyFill="1" applyBorder="1" applyAlignment="1">
      <alignment horizontal="center" vertical="top" wrapText="1"/>
    </xf>
    <xf numFmtId="3" fontId="8" fillId="8" borderId="10" xfId="0" applyFont="1" applyFill="1" applyBorder="1" applyAlignment="1">
      <alignment horizontal="right"/>
    </xf>
    <xf numFmtId="3" fontId="10" fillId="8" borderId="0" xfId="0" applyNumberFormat="1" applyFont="1" applyFill="1" applyBorder="1" applyAlignment="1">
      <alignment horizontal="left"/>
    </xf>
    <xf numFmtId="3" fontId="24" fillId="8" borderId="10" xfId="0" applyFont="1" applyFill="1" applyBorder="1" applyAlignment="1">
      <alignment horizontal="right"/>
    </xf>
    <xf numFmtId="170" fontId="10" fillId="8" borderId="2" xfId="0" applyNumberFormat="1" applyFont="1" applyFill="1" applyBorder="1" applyAlignment="1">
      <alignment horizontal="right"/>
    </xf>
    <xf numFmtId="170" fontId="10" fillId="8" borderId="2" xfId="0" applyNumberFormat="1" applyFont="1" applyFill="1" applyBorder="1" applyAlignment="1"/>
    <xf numFmtId="171" fontId="10" fillId="8" borderId="2" xfId="0" applyNumberFormat="1" applyFont="1" applyFill="1" applyBorder="1" applyAlignment="1">
      <alignment horizontal="right"/>
    </xf>
    <xf numFmtId="3" fontId="10" fillId="8" borderId="3" xfId="0" applyNumberFormat="1" applyFont="1" applyFill="1" applyBorder="1" applyAlignment="1">
      <alignment horizontal="right"/>
    </xf>
    <xf numFmtId="3" fontId="10" fillId="8" borderId="0" xfId="0" applyFont="1" applyFill="1" applyBorder="1" applyAlignment="1">
      <alignment horizontal="right"/>
    </xf>
    <xf numFmtId="3" fontId="10" fillId="8" borderId="0" xfId="0" applyFont="1" applyFill="1" applyBorder="1" applyAlignment="1">
      <alignment horizontal="left"/>
    </xf>
    <xf numFmtId="170" fontId="10" fillId="8" borderId="0" xfId="0" applyNumberFormat="1" applyFont="1" applyFill="1" applyBorder="1" applyAlignment="1">
      <alignment horizontal="right"/>
    </xf>
    <xf numFmtId="170" fontId="10" fillId="8" borderId="0" xfId="0" applyNumberFormat="1" applyFont="1" applyFill="1" applyBorder="1" applyAlignment="1">
      <alignment horizontal="left"/>
    </xf>
    <xf numFmtId="171" fontId="10" fillId="8" borderId="0" xfId="0" applyNumberFormat="1" applyFont="1" applyFill="1" applyBorder="1" applyAlignment="1">
      <alignment horizontal="right"/>
    </xf>
    <xf numFmtId="171" fontId="10" fillId="8" borderId="9" xfId="0" applyNumberFormat="1" applyFont="1" applyFill="1" applyBorder="1" applyAlignment="1">
      <alignment horizontal="right"/>
    </xf>
    <xf numFmtId="170" fontId="10" fillId="8" borderId="0" xfId="0" applyNumberFormat="1" applyFont="1" applyFill="1" applyBorder="1" applyAlignment="1"/>
    <xf numFmtId="170" fontId="10" fillId="8" borderId="0" xfId="0" applyNumberFormat="1" applyFont="1" applyFill="1" applyBorder="1" applyAlignment="1">
      <alignment horizontal="center"/>
    </xf>
    <xf numFmtId="170" fontId="10" fillId="8" borderId="9" xfId="0" applyNumberFormat="1" applyFont="1" applyFill="1" applyBorder="1" applyAlignment="1">
      <alignment horizontal="center"/>
    </xf>
    <xf numFmtId="3" fontId="8" fillId="8" borderId="24" xfId="0" applyFont="1" applyFill="1" applyBorder="1" applyAlignment="1">
      <alignment horizontal="right"/>
    </xf>
    <xf numFmtId="3" fontId="10" fillId="8" borderId="21" xfId="0" applyNumberFormat="1" applyFont="1" applyFill="1" applyBorder="1" applyAlignment="1">
      <alignment horizontal="left"/>
    </xf>
    <xf numFmtId="170" fontId="10" fillId="8" borderId="21" xfId="0" applyNumberFormat="1" applyFont="1" applyFill="1" applyBorder="1" applyAlignment="1"/>
    <xf numFmtId="170" fontId="10" fillId="8" borderId="21" xfId="0" applyNumberFormat="1" applyFont="1" applyFill="1" applyBorder="1" applyAlignment="1">
      <alignment horizontal="right"/>
    </xf>
    <xf numFmtId="170" fontId="10" fillId="8" borderId="21" xfId="0" applyNumberFormat="1" applyFont="1" applyFill="1" applyBorder="1" applyAlignment="1">
      <alignment horizontal="left"/>
    </xf>
    <xf numFmtId="170" fontId="10" fillId="8" borderId="21" xfId="0" applyNumberFormat="1" applyFont="1" applyFill="1" applyBorder="1" applyAlignment="1">
      <alignment horizontal="center"/>
    </xf>
    <xf numFmtId="170" fontId="10" fillId="8" borderId="23" xfId="0" applyNumberFormat="1" applyFont="1" applyFill="1" applyBorder="1" applyAlignment="1">
      <alignment horizontal="center"/>
    </xf>
    <xf numFmtId="170" fontId="10" fillId="8" borderId="3" xfId="0" applyNumberFormat="1" applyFont="1" applyFill="1" applyBorder="1" applyAlignment="1">
      <alignment horizontal="right"/>
    </xf>
    <xf numFmtId="170" fontId="10" fillId="8" borderId="42" xfId="0" applyNumberFormat="1" applyFont="1" applyFill="1" applyBorder="1" applyAlignment="1">
      <alignment horizontal="center"/>
    </xf>
    <xf numFmtId="170" fontId="10" fillId="8" borderId="43" xfId="0" applyNumberFormat="1" applyFont="1" applyFill="1" applyBorder="1" applyAlignment="1">
      <alignment horizontal="center"/>
    </xf>
    <xf numFmtId="170" fontId="10" fillId="8" borderId="43" xfId="0" applyNumberFormat="1" applyFont="1" applyFill="1" applyBorder="1" applyAlignment="1">
      <alignment horizontal="right"/>
    </xf>
    <xf numFmtId="3" fontId="10" fillId="8" borderId="43" xfId="0" applyNumberFormat="1" applyFont="1" applyFill="1" applyBorder="1" applyAlignment="1">
      <alignment horizontal="center"/>
    </xf>
    <xf numFmtId="170" fontId="10" fillId="8" borderId="44" xfId="0" applyNumberFormat="1" applyFont="1" applyFill="1" applyBorder="1" applyAlignment="1">
      <alignment horizontal="left"/>
    </xf>
    <xf numFmtId="170" fontId="10" fillId="8" borderId="10" xfId="0" applyNumberFormat="1" applyFont="1" applyFill="1" applyBorder="1" applyAlignment="1">
      <alignment horizontal="center"/>
    </xf>
    <xf numFmtId="3" fontId="10" fillId="8" borderId="0" xfId="0" applyNumberFormat="1" applyFont="1" applyFill="1" applyBorder="1" applyAlignment="1">
      <alignment horizontal="center"/>
    </xf>
    <xf numFmtId="170" fontId="10" fillId="8" borderId="9" xfId="0" applyNumberFormat="1" applyFont="1" applyFill="1" applyBorder="1" applyAlignment="1">
      <alignment horizontal="left"/>
    </xf>
    <xf numFmtId="170" fontId="10" fillId="8" borderId="10" xfId="0" applyNumberFormat="1" applyFont="1" applyFill="1" applyBorder="1" applyAlignment="1">
      <alignment horizontal="right"/>
    </xf>
    <xf numFmtId="3" fontId="10" fillId="8" borderId="0" xfId="0" applyNumberFormat="1" applyFont="1" applyFill="1" applyBorder="1" applyAlignment="1"/>
    <xf numFmtId="4" fontId="10" fillId="8" borderId="0" xfId="0" applyNumberFormat="1" applyFont="1" applyFill="1" applyBorder="1" applyAlignment="1">
      <alignment horizontal="center"/>
    </xf>
    <xf numFmtId="170" fontId="10" fillId="8" borderId="9" xfId="0" applyNumberFormat="1" applyFont="1" applyFill="1" applyBorder="1" applyAlignment="1"/>
    <xf numFmtId="170" fontId="10" fillId="8" borderId="10" xfId="0" applyNumberFormat="1" applyFont="1" applyFill="1" applyBorder="1" applyAlignment="1">
      <alignment horizontal="left"/>
    </xf>
    <xf numFmtId="170" fontId="16" fillId="3" borderId="4" xfId="0" applyNumberFormat="1" applyFont="1" applyFill="1" applyBorder="1" applyAlignment="1">
      <alignment horizontal="right" wrapText="1"/>
    </xf>
    <xf numFmtId="170" fontId="26" fillId="3" borderId="0" xfId="0" applyNumberFormat="1" applyFont="1" applyFill="1" applyBorder="1" applyAlignment="1">
      <alignment horizontal="center"/>
    </xf>
    <xf numFmtId="170" fontId="26" fillId="3" borderId="5" xfId="0" applyNumberFormat="1" applyFont="1" applyFill="1" applyBorder="1" applyAlignment="1">
      <alignment horizontal="center"/>
    </xf>
    <xf numFmtId="170" fontId="26" fillId="3" borderId="12" xfId="0" applyNumberFormat="1" applyFont="1" applyFill="1" applyBorder="1" applyAlignment="1">
      <alignment horizontal="center"/>
    </xf>
    <xf numFmtId="170" fontId="26" fillId="3" borderId="10" xfId="0" applyNumberFormat="1" applyFont="1" applyFill="1" applyBorder="1" applyAlignment="1">
      <alignment horizontal="right"/>
    </xf>
    <xf numFmtId="170" fontId="26" fillId="3" borderId="20" xfId="0" applyNumberFormat="1" applyFont="1" applyFill="1" applyBorder="1" applyAlignment="1">
      <alignment horizontal="right"/>
    </xf>
    <xf numFmtId="3" fontId="10" fillId="3" borderId="10" xfId="0" applyFont="1" applyFill="1" applyBorder="1" applyAlignment="1">
      <alignment horizontal="right"/>
    </xf>
    <xf numFmtId="3" fontId="10" fillId="3" borderId="0" xfId="0" applyFont="1" applyFill="1" applyBorder="1">
      <alignment horizontal="center"/>
    </xf>
    <xf numFmtId="3" fontId="10" fillId="3" borderId="5" xfId="0" applyFont="1" applyFill="1" applyBorder="1">
      <alignment horizontal="center"/>
    </xf>
    <xf numFmtId="170" fontId="10" fillId="3" borderId="10" xfId="0" applyNumberFormat="1" applyFont="1" applyFill="1" applyBorder="1" applyAlignment="1">
      <alignment horizontal="right"/>
    </xf>
    <xf numFmtId="170" fontId="10" fillId="3" borderId="5" xfId="0" applyNumberFormat="1" applyFont="1" applyFill="1" applyBorder="1" applyAlignment="1">
      <alignment horizontal="right"/>
    </xf>
    <xf numFmtId="170" fontId="11" fillId="3" borderId="24" xfId="0" applyNumberFormat="1" applyFont="1" applyFill="1" applyBorder="1" applyAlignment="1">
      <alignment horizontal="right"/>
    </xf>
    <xf numFmtId="3" fontId="11" fillId="3" borderId="21" xfId="0" applyFont="1" applyFill="1" applyBorder="1">
      <alignment horizontal="center"/>
    </xf>
    <xf numFmtId="170" fontId="11" fillId="3" borderId="22" xfId="0" applyNumberFormat="1" applyFont="1" applyFill="1" applyBorder="1" applyAlignment="1">
      <alignment horizontal="right"/>
    </xf>
    <xf numFmtId="3" fontId="10" fillId="3" borderId="24" xfId="0" applyFont="1" applyFill="1" applyBorder="1" applyAlignment="1">
      <alignment horizontal="right"/>
    </xf>
    <xf numFmtId="3" fontId="10" fillId="3" borderId="21" xfId="0" applyFont="1" applyFill="1" applyBorder="1">
      <alignment horizontal="center"/>
    </xf>
    <xf numFmtId="3" fontId="10" fillId="3" borderId="22" xfId="0" applyFont="1" applyFill="1" applyBorder="1">
      <alignment horizontal="center"/>
    </xf>
    <xf numFmtId="170" fontId="10" fillId="3" borderId="0" xfId="0" applyNumberFormat="1" applyFont="1" applyFill="1" applyBorder="1" applyAlignment="1">
      <alignment horizontal="right"/>
    </xf>
    <xf numFmtId="170" fontId="10" fillId="3" borderId="24" xfId="0" applyNumberFormat="1" applyFont="1" applyFill="1" applyBorder="1" applyAlignment="1">
      <alignment horizontal="right"/>
    </xf>
    <xf numFmtId="170" fontId="10" fillId="3" borderId="21" xfId="0" applyNumberFormat="1" applyFont="1" applyFill="1" applyBorder="1" applyAlignment="1">
      <alignment horizontal="right"/>
    </xf>
    <xf numFmtId="170" fontId="10" fillId="3" borderId="22" xfId="0" applyNumberFormat="1" applyFont="1" applyFill="1" applyBorder="1" applyAlignment="1">
      <alignment horizontal="right"/>
    </xf>
    <xf numFmtId="3" fontId="10" fillId="3" borderId="0" xfId="0" applyFont="1" applyFill="1" applyBorder="1" applyAlignment="1">
      <alignment horizontal="center" wrapText="1"/>
    </xf>
    <xf numFmtId="3" fontId="10" fillId="3" borderId="5" xfId="0" applyFont="1" applyFill="1" applyBorder="1" applyAlignment="1">
      <alignment horizontal="center" wrapText="1"/>
    </xf>
    <xf numFmtId="3" fontId="10" fillId="3" borderId="10" xfId="0" applyFont="1" applyFill="1" applyBorder="1">
      <alignment horizontal="center"/>
    </xf>
    <xf numFmtId="3" fontId="10" fillId="3" borderId="32" xfId="0" applyNumberFormat="1" applyFont="1" applyFill="1" applyBorder="1">
      <alignment horizontal="center"/>
    </xf>
    <xf numFmtId="3" fontId="10" fillId="3" borderId="22" xfId="0" applyNumberFormat="1" applyFont="1" applyFill="1" applyBorder="1">
      <alignment horizontal="center"/>
    </xf>
    <xf numFmtId="3" fontId="10" fillId="3" borderId="23" xfId="0" applyNumberFormat="1" applyFont="1" applyFill="1" applyBorder="1">
      <alignment horizontal="center"/>
    </xf>
    <xf numFmtId="3" fontId="10" fillId="3" borderId="9" xfId="0" applyFont="1" applyFill="1" applyBorder="1">
      <alignment horizontal="center"/>
    </xf>
    <xf numFmtId="3" fontId="10" fillId="3" borderId="9" xfId="0" applyFont="1" applyFill="1" applyBorder="1" applyAlignment="1">
      <alignment horizontal="center"/>
    </xf>
    <xf numFmtId="3" fontId="11" fillId="3" borderId="22" xfId="0" applyFont="1" applyFill="1" applyBorder="1">
      <alignment horizontal="center"/>
    </xf>
    <xf numFmtId="3" fontId="11" fillId="3" borderId="23" xfId="0" applyFont="1" applyFill="1" applyBorder="1">
      <alignment horizontal="center"/>
    </xf>
    <xf numFmtId="3" fontId="10" fillId="3" borderId="22" xfId="0" applyFont="1" applyFill="1" applyBorder="1" applyAlignment="1">
      <alignment horizontal="right"/>
    </xf>
    <xf numFmtId="3" fontId="10" fillId="3" borderId="23" xfId="0" applyFont="1" applyFill="1" applyBorder="1">
      <alignment horizontal="center"/>
    </xf>
    <xf numFmtId="3" fontId="10" fillId="3" borderId="5" xfId="0" applyNumberFormat="1" applyFont="1" applyFill="1" applyBorder="1" applyAlignment="1">
      <alignment horizontal="center"/>
    </xf>
    <xf numFmtId="3" fontId="6" fillId="6" borderId="32" xfId="0" applyFont="1" applyFill="1" applyBorder="1">
      <alignment horizontal="center"/>
    </xf>
    <xf numFmtId="170" fontId="6" fillId="6" borderId="23" xfId="0" applyNumberFormat="1" applyFont="1" applyFill="1" applyBorder="1" applyAlignment="1"/>
    <xf numFmtId="3" fontId="6" fillId="6" borderId="5" xfId="0" applyFont="1" applyFill="1" applyBorder="1">
      <alignment horizontal="center"/>
    </xf>
    <xf numFmtId="170" fontId="6" fillId="6" borderId="9" xfId="0" applyNumberFormat="1" applyFont="1" applyFill="1" applyBorder="1" applyAlignment="1"/>
    <xf numFmtId="3" fontId="11" fillId="6" borderId="22" xfId="0" applyFont="1" applyFill="1" applyBorder="1">
      <alignment horizontal="center"/>
    </xf>
    <xf numFmtId="3" fontId="10" fillId="6" borderId="5" xfId="0" applyFont="1" applyFill="1" applyBorder="1">
      <alignment horizontal="center"/>
    </xf>
    <xf numFmtId="3" fontId="10" fillId="6" borderId="22" xfId="0" applyFont="1" applyFill="1" applyBorder="1">
      <alignment horizontal="center"/>
    </xf>
    <xf numFmtId="3" fontId="30" fillId="5" borderId="28" xfId="0" applyNumberFormat="1" applyFont="1" applyFill="1" applyBorder="1">
      <alignment horizontal="center"/>
    </xf>
    <xf numFmtId="3" fontId="30" fillId="5" borderId="5" xfId="0" applyNumberFormat="1" applyFont="1" applyFill="1" applyBorder="1">
      <alignment horizontal="center"/>
    </xf>
    <xf numFmtId="170" fontId="31" fillId="3" borderId="21" xfId="0" applyNumberFormat="1" applyFont="1" applyFill="1" applyBorder="1" applyAlignment="1">
      <alignment horizontal="center"/>
    </xf>
    <xf numFmtId="170" fontId="31" fillId="3" borderId="22" xfId="0" applyNumberFormat="1" applyFont="1" applyFill="1" applyBorder="1" applyAlignment="1">
      <alignment horizontal="center"/>
    </xf>
    <xf numFmtId="170" fontId="31" fillId="3" borderId="5" xfId="0" applyNumberFormat="1" applyFont="1" applyFill="1" applyBorder="1" applyAlignment="1">
      <alignment horizontal="right"/>
    </xf>
    <xf numFmtId="1" fontId="34" fillId="0" borderId="17" xfId="0" applyNumberFormat="1" applyFont="1" applyFill="1" applyBorder="1">
      <alignment horizontal="center"/>
    </xf>
    <xf numFmtId="1" fontId="34" fillId="0" borderId="18" xfId="0" applyNumberFormat="1" applyFont="1" applyFill="1" applyBorder="1">
      <alignment horizontal="center"/>
    </xf>
    <xf numFmtId="1" fontId="34" fillId="0" borderId="19" xfId="0" applyNumberFormat="1" applyFont="1" applyFill="1" applyBorder="1">
      <alignment horizontal="center"/>
    </xf>
    <xf numFmtId="3" fontId="16" fillId="3" borderId="21" xfId="0" applyFont="1" applyFill="1" applyBorder="1">
      <alignment horizontal="center"/>
    </xf>
    <xf numFmtId="3" fontId="16" fillId="3" borderId="22" xfId="0" applyFont="1" applyFill="1" applyBorder="1">
      <alignment horizontal="center"/>
    </xf>
    <xf numFmtId="3" fontId="33" fillId="3" borderId="0" xfId="0" applyFont="1" applyFill="1" applyBorder="1">
      <alignment horizontal="center"/>
    </xf>
    <xf numFmtId="170" fontId="16" fillId="3" borderId="0" xfId="0" applyNumberFormat="1" applyFont="1" applyFill="1" applyBorder="1" applyAlignment="1">
      <alignment horizontal="center" wrapText="1"/>
    </xf>
    <xf numFmtId="170" fontId="16" fillId="3" borderId="5" xfId="0" applyNumberFormat="1" applyFont="1" applyFill="1" applyBorder="1" applyAlignment="1">
      <alignment horizontal="center" wrapText="1"/>
    </xf>
    <xf numFmtId="170" fontId="6" fillId="4" borderId="10" xfId="0" applyNumberFormat="1" applyFont="1" applyFill="1" applyBorder="1" applyAlignment="1">
      <alignment horizontal="center" wrapText="1"/>
    </xf>
    <xf numFmtId="170" fontId="6" fillId="4" borderId="0" xfId="0" applyNumberFormat="1" applyFont="1" applyFill="1" applyBorder="1" applyAlignment="1">
      <alignment horizontal="center" wrapText="1"/>
    </xf>
    <xf numFmtId="170" fontId="6" fillId="4" borderId="10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left"/>
    </xf>
    <xf numFmtId="3" fontId="6" fillId="4" borderId="12" xfId="0" applyFont="1" applyFill="1" applyBorder="1">
      <alignment horizontal="center"/>
    </xf>
    <xf numFmtId="3" fontId="6" fillId="4" borderId="16" xfId="0" applyFont="1" applyFill="1" applyBorder="1">
      <alignment horizontal="center"/>
    </xf>
    <xf numFmtId="170" fontId="6" fillId="4" borderId="0" xfId="0" applyNumberFormat="1" applyFont="1" applyFill="1" applyBorder="1" applyAlignment="1">
      <alignment horizontal="center"/>
    </xf>
    <xf numFmtId="170" fontId="6" fillId="4" borderId="9" xfId="0" applyNumberFormat="1" applyFont="1" applyFill="1" applyBorder="1" applyAlignment="1">
      <alignment horizontal="center"/>
    </xf>
    <xf numFmtId="170" fontId="6" fillId="4" borderId="24" xfId="0" applyNumberFormat="1" applyFont="1" applyFill="1" applyBorder="1" applyAlignment="1">
      <alignment horizontal="right"/>
    </xf>
    <xf numFmtId="3" fontId="6" fillId="4" borderId="21" xfId="0" applyNumberFormat="1" applyFont="1" applyFill="1" applyBorder="1" applyAlignment="1">
      <alignment horizontal="left"/>
    </xf>
    <xf numFmtId="170" fontId="6" fillId="4" borderId="21" xfId="0" applyNumberFormat="1" applyFont="1" applyFill="1" applyBorder="1" applyAlignment="1"/>
    <xf numFmtId="170" fontId="6" fillId="4" borderId="23" xfId="0" applyNumberFormat="1" applyFont="1" applyFill="1" applyBorder="1" applyAlignment="1"/>
    <xf numFmtId="3" fontId="19" fillId="7" borderId="32" xfId="0" applyNumberFormat="1" applyFont="1" applyFill="1" applyBorder="1">
      <alignment horizontal="center"/>
    </xf>
    <xf numFmtId="3" fontId="19" fillId="7" borderId="22" xfId="0" applyNumberFormat="1" applyFont="1" applyFill="1" applyBorder="1">
      <alignment horizontal="center"/>
    </xf>
    <xf numFmtId="3" fontId="30" fillId="7" borderId="32" xfId="0" applyNumberFormat="1" applyFont="1" applyFill="1" applyBorder="1">
      <alignment horizontal="center"/>
    </xf>
    <xf numFmtId="3" fontId="30" fillId="7" borderId="22" xfId="0" applyNumberFormat="1" applyFont="1" applyFill="1" applyBorder="1">
      <alignment horizontal="center"/>
    </xf>
    <xf numFmtId="170" fontId="30" fillId="7" borderId="5" xfId="0" applyNumberFormat="1" applyFont="1" applyFill="1" applyBorder="1" applyAlignment="1">
      <alignment horizontal="center"/>
    </xf>
    <xf numFmtId="170" fontId="37" fillId="7" borderId="9" xfId="0" applyNumberFormat="1" applyFont="1" applyFill="1" applyBorder="1" applyAlignment="1"/>
    <xf numFmtId="170" fontId="19" fillId="7" borderId="20" xfId="0" applyNumberFormat="1" applyFont="1" applyFill="1" applyBorder="1" applyAlignment="1">
      <alignment horizontal="right"/>
    </xf>
    <xf numFmtId="170" fontId="19" fillId="7" borderId="22" xfId="0" applyNumberFormat="1" applyFont="1" applyFill="1" applyBorder="1" applyAlignment="1">
      <alignment horizontal="center"/>
    </xf>
    <xf numFmtId="170" fontId="19" fillId="7" borderId="23" xfId="0" applyNumberFormat="1" applyFont="1" applyFill="1" applyBorder="1" applyAlignment="1">
      <alignment horizontal="center"/>
    </xf>
    <xf numFmtId="170" fontId="11" fillId="3" borderId="21" xfId="0" applyNumberFormat="1" applyFont="1" applyFill="1" applyBorder="1" applyAlignment="1">
      <alignment horizontal="right"/>
    </xf>
    <xf numFmtId="3" fontId="30" fillId="3" borderId="0" xfId="0" applyFont="1" applyFill="1" applyBorder="1">
      <alignment horizontal="center"/>
    </xf>
    <xf numFmtId="170" fontId="30" fillId="7" borderId="31" xfId="0" applyNumberFormat="1" applyFont="1" applyFill="1" applyBorder="1" applyAlignment="1">
      <alignment horizontal="center"/>
    </xf>
    <xf numFmtId="170" fontId="19" fillId="5" borderId="6" xfId="0" applyNumberFormat="1" applyFont="1" applyFill="1" applyBorder="1" applyAlignment="1"/>
    <xf numFmtId="3" fontId="30" fillId="5" borderId="33" xfId="0" applyNumberFormat="1" applyFont="1" applyFill="1" applyBorder="1">
      <alignment horizontal="center"/>
    </xf>
    <xf numFmtId="3" fontId="30" fillId="5" borderId="34" xfId="0" applyNumberFormat="1" applyFont="1" applyFill="1" applyBorder="1">
      <alignment horizontal="center"/>
    </xf>
    <xf numFmtId="3" fontId="30" fillId="7" borderId="8" xfId="0" applyFont="1" applyFill="1" applyBorder="1">
      <alignment horizontal="center"/>
    </xf>
    <xf numFmtId="170" fontId="19" fillId="5" borderId="35" xfId="0" applyNumberFormat="1" applyFont="1" applyFill="1" applyBorder="1" applyAlignment="1"/>
    <xf numFmtId="170" fontId="30" fillId="7" borderId="36" xfId="0" applyNumberFormat="1" applyFont="1" applyFill="1" applyBorder="1" applyAlignment="1"/>
    <xf numFmtId="3" fontId="30" fillId="7" borderId="37" xfId="0" applyFont="1" applyFill="1" applyBorder="1">
      <alignment horizontal="center"/>
    </xf>
    <xf numFmtId="170" fontId="19" fillId="7" borderId="38" xfId="0" applyNumberFormat="1" applyFont="1" applyFill="1" applyBorder="1" applyAlignment="1">
      <alignment horizontal="right"/>
    </xf>
    <xf numFmtId="3" fontId="30" fillId="7" borderId="39" xfId="0" applyFont="1" applyFill="1" applyBorder="1">
      <alignment horizontal="center"/>
    </xf>
    <xf numFmtId="3" fontId="30" fillId="7" borderId="36" xfId="0" applyFont="1" applyFill="1" applyBorder="1">
      <alignment horizontal="center"/>
    </xf>
    <xf numFmtId="170" fontId="30" fillId="7" borderId="37" xfId="0" applyNumberFormat="1" applyFont="1" applyFill="1" applyBorder="1" applyAlignment="1"/>
    <xf numFmtId="170" fontId="30" fillId="7" borderId="38" xfId="0" applyNumberFormat="1" applyFont="1" applyFill="1" applyBorder="1" applyAlignment="1">
      <alignment horizontal="right"/>
    </xf>
    <xf numFmtId="170" fontId="30" fillId="7" borderId="13" xfId="0" applyNumberFormat="1" applyFont="1" applyFill="1" applyBorder="1" applyAlignment="1">
      <alignment horizontal="right"/>
    </xf>
    <xf numFmtId="3" fontId="30" fillId="7" borderId="40" xfId="0" applyNumberFormat="1" applyFont="1" applyFill="1" applyBorder="1" applyAlignment="1">
      <alignment horizontal="center"/>
    </xf>
    <xf numFmtId="3" fontId="30" fillId="7" borderId="41" xfId="0" applyNumberFormat="1" applyFont="1" applyFill="1" applyBorder="1" applyAlignment="1">
      <alignment horizontal="center"/>
    </xf>
    <xf numFmtId="3" fontId="30" fillId="7" borderId="15" xfId="0" applyNumberFormat="1" applyFont="1" applyFill="1" applyBorder="1" applyAlignment="1">
      <alignment horizontal="center"/>
    </xf>
    <xf numFmtId="170" fontId="0" fillId="2" borderId="0" xfId="0" applyNumberFormat="1" applyFill="1" applyBorder="1" applyAlignment="1"/>
    <xf numFmtId="170" fontId="0" fillId="2" borderId="0" xfId="0" applyNumberFormat="1" applyFill="1" applyBorder="1" applyAlignment="1">
      <alignment horizontal="center" wrapText="1"/>
    </xf>
    <xf numFmtId="170" fontId="0" fillId="2" borderId="0" xfId="0" applyNumberFormat="1" applyFill="1" applyBorder="1" applyAlignment="1">
      <alignment horizontal="center"/>
    </xf>
    <xf numFmtId="170" fontId="0" fillId="2" borderId="0" xfId="0" applyNumberFormat="1" applyFill="1" applyBorder="1" applyAlignment="1">
      <alignment horizontal="right"/>
    </xf>
    <xf numFmtId="170" fontId="0" fillId="2" borderId="10" xfId="0" applyNumberFormat="1" applyFill="1" applyBorder="1" applyAlignment="1"/>
    <xf numFmtId="3" fontId="6" fillId="2" borderId="10" xfId="0" applyFont="1" applyFill="1" applyBorder="1" applyAlignment="1">
      <alignment horizontal="center" wrapText="1"/>
    </xf>
    <xf numFmtId="170" fontId="0" fillId="2" borderId="0" xfId="0" quotePrefix="1" applyNumberFormat="1" applyFill="1" applyBorder="1" applyAlignment="1"/>
    <xf numFmtId="170" fontId="1" fillId="2" borderId="21" xfId="0" applyNumberFormat="1" applyFont="1" applyFill="1" applyBorder="1" applyAlignment="1"/>
    <xf numFmtId="171" fontId="0" fillId="2" borderId="0" xfId="0" applyNumberFormat="1" applyFill="1" applyBorder="1" applyAlignment="1">
      <alignment horizontal="right"/>
    </xf>
    <xf numFmtId="171" fontId="0" fillId="2" borderId="0" xfId="0" quotePrefix="1" applyNumberFormat="1" applyFill="1" applyBorder="1" applyAlignment="1">
      <alignment horizontal="center"/>
    </xf>
    <xf numFmtId="171" fontId="0" fillId="2" borderId="0" xfId="0" quotePrefix="1" applyNumberFormat="1" applyFill="1" applyBorder="1" applyAlignment="1">
      <alignment horizontal="left"/>
    </xf>
    <xf numFmtId="3" fontId="0" fillId="2" borderId="0" xfId="0" applyFill="1">
      <alignment horizontal="center"/>
    </xf>
    <xf numFmtId="3" fontId="0" fillId="2" borderId="0" xfId="0" applyFill="1" applyAlignment="1">
      <alignment horizontal="left"/>
    </xf>
    <xf numFmtId="170" fontId="4" fillId="2" borderId="10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/>
    <xf numFmtId="170" fontId="4" fillId="2" borderId="9" xfId="0" applyNumberFormat="1" applyFont="1" applyFill="1" applyBorder="1" applyAlignment="1"/>
    <xf numFmtId="170" fontId="4" fillId="2" borderId="24" xfId="0" applyNumberFormat="1" applyFont="1" applyFill="1" applyBorder="1" applyAlignment="1">
      <alignment horizontal="right"/>
    </xf>
    <xf numFmtId="170" fontId="4" fillId="2" borderId="21" xfId="0" applyNumberFormat="1" applyFont="1" applyFill="1" applyBorder="1" applyAlignment="1">
      <alignment horizontal="right"/>
    </xf>
    <xf numFmtId="170" fontId="4" fillId="2" borderId="21" xfId="0" applyNumberFormat="1" applyFont="1" applyFill="1" applyBorder="1" applyAlignment="1"/>
    <xf numFmtId="170" fontId="4" fillId="2" borderId="23" xfId="0" applyNumberFormat="1" applyFont="1" applyFill="1" applyBorder="1" applyAlignment="1"/>
    <xf numFmtId="3" fontId="0" fillId="2" borderId="27" xfId="0" applyFill="1" applyBorder="1">
      <alignment horizontal="center"/>
    </xf>
    <xf numFmtId="3" fontId="0" fillId="2" borderId="28" xfId="0" applyFill="1" applyBorder="1">
      <alignment horizontal="center"/>
    </xf>
    <xf numFmtId="3" fontId="0" fillId="2" borderId="5" xfId="0" applyFill="1" applyBorder="1">
      <alignment horizontal="center"/>
    </xf>
    <xf numFmtId="171" fontId="0" fillId="2" borderId="5" xfId="0" applyNumberFormat="1" applyFill="1" applyBorder="1" applyAlignment="1">
      <alignment horizontal="right"/>
    </xf>
    <xf numFmtId="170" fontId="0" fillId="2" borderId="22" xfId="0" applyNumberFormat="1" applyFill="1" applyBorder="1" applyAlignment="1"/>
    <xf numFmtId="170" fontId="0" fillId="2" borderId="5" xfId="0" applyNumberFormat="1" applyFill="1" applyBorder="1" applyAlignment="1"/>
    <xf numFmtId="3" fontId="30" fillId="6" borderId="22" xfId="0" applyFont="1" applyFill="1" applyBorder="1">
      <alignment horizontal="center"/>
    </xf>
    <xf numFmtId="170" fontId="30" fillId="6" borderId="23" xfId="0" applyNumberFormat="1" applyFont="1" applyFill="1" applyBorder="1" applyAlignment="1"/>
    <xf numFmtId="3" fontId="10" fillId="3" borderId="26" xfId="0" applyFont="1" applyFill="1" applyBorder="1" applyAlignment="1">
      <alignment horizontal="center" vertical="top" wrapText="1"/>
    </xf>
    <xf numFmtId="3" fontId="10" fillId="3" borderId="2" xfId="0" applyFont="1" applyFill="1" applyBorder="1" applyAlignment="1">
      <alignment horizontal="center" vertical="top" wrapText="1"/>
    </xf>
    <xf numFmtId="3" fontId="10" fillId="3" borderId="3" xfId="0" applyFont="1" applyFill="1" applyBorder="1" applyAlignment="1">
      <alignment horizontal="center" vertical="top" wrapText="1"/>
    </xf>
    <xf numFmtId="3" fontId="10" fillId="3" borderId="29" xfId="0" applyFont="1" applyFill="1" applyBorder="1" applyAlignment="1">
      <alignment horizontal="center" vertical="top" wrapText="1"/>
    </xf>
    <xf numFmtId="3" fontId="10" fillId="3" borderId="0" xfId="0" applyFont="1" applyFill="1" applyBorder="1" applyAlignment="1">
      <alignment horizontal="center" vertical="top" wrapText="1"/>
    </xf>
    <xf numFmtId="3" fontId="10" fillId="3" borderId="9" xfId="0" applyFont="1" applyFill="1" applyBorder="1" applyAlignment="1">
      <alignment horizontal="center" vertical="top" wrapText="1"/>
    </xf>
    <xf numFmtId="3" fontId="6" fillId="6" borderId="2" xfId="0" applyFont="1" applyFill="1" applyBorder="1" applyAlignment="1">
      <alignment horizontal="center" vertical="center" wrapText="1"/>
    </xf>
    <xf numFmtId="3" fontId="6" fillId="6" borderId="0" xfId="0" applyFont="1" applyFill="1" applyBorder="1" applyAlignment="1">
      <alignment horizontal="center" vertical="center" wrapText="1"/>
    </xf>
    <xf numFmtId="170" fontId="10" fillId="3" borderId="1" xfId="0" applyNumberFormat="1" applyFont="1" applyFill="1" applyBorder="1" applyAlignment="1">
      <alignment horizontal="left"/>
    </xf>
    <xf numFmtId="170" fontId="10" fillId="3" borderId="2" xfId="0" applyNumberFormat="1" applyFont="1" applyFill="1" applyBorder="1" applyAlignment="1">
      <alignment horizontal="left"/>
    </xf>
    <xf numFmtId="170" fontId="16" fillId="3" borderId="1" xfId="0" applyNumberFormat="1" applyFont="1" applyFill="1" applyBorder="1" applyAlignment="1">
      <alignment horizontal="center" vertical="top" wrapText="1"/>
    </xf>
    <xf numFmtId="170" fontId="16" fillId="3" borderId="2" xfId="0" applyNumberFormat="1" applyFont="1" applyFill="1" applyBorder="1" applyAlignment="1">
      <alignment horizontal="center" vertical="top" wrapText="1"/>
    </xf>
    <xf numFmtId="170" fontId="16" fillId="3" borderId="25" xfId="0" applyNumberFormat="1" applyFont="1" applyFill="1" applyBorder="1" applyAlignment="1">
      <alignment horizontal="center" vertical="top" wrapText="1"/>
    </xf>
    <xf numFmtId="170" fontId="16" fillId="3" borderId="10" xfId="0" applyNumberFormat="1" applyFont="1" applyFill="1" applyBorder="1" applyAlignment="1">
      <alignment horizontal="center" vertical="top" wrapText="1"/>
    </xf>
    <xf numFmtId="170" fontId="16" fillId="3" borderId="0" xfId="0" applyNumberFormat="1" applyFont="1" applyFill="1" applyBorder="1" applyAlignment="1">
      <alignment horizontal="center" vertical="top" wrapText="1"/>
    </xf>
    <xf numFmtId="170" fontId="16" fillId="3" borderId="5" xfId="0" applyNumberFormat="1" applyFont="1" applyFill="1" applyBorder="1" applyAlignment="1">
      <alignment horizontal="center" vertical="top" wrapText="1"/>
    </xf>
    <xf numFmtId="170" fontId="16" fillId="3" borderId="26" xfId="0" applyNumberFormat="1" applyFont="1" applyFill="1" applyBorder="1" applyAlignment="1">
      <alignment horizontal="center" vertical="top" wrapText="1"/>
    </xf>
    <xf numFmtId="170" fontId="6" fillId="4" borderId="0" xfId="0" applyNumberFormat="1" applyFont="1" applyFill="1" applyBorder="1" applyAlignment="1">
      <alignment horizontal="center" wrapText="1"/>
    </xf>
    <xf numFmtId="170" fontId="6" fillId="4" borderId="9" xfId="0" applyNumberFormat="1" applyFont="1" applyFill="1" applyBorder="1" applyAlignment="1">
      <alignment horizontal="center" wrapText="1"/>
    </xf>
    <xf numFmtId="170" fontId="6" fillId="4" borderId="1" xfId="0" applyNumberFormat="1" applyFont="1" applyFill="1" applyBorder="1" applyAlignment="1">
      <alignment horizontal="left"/>
    </xf>
    <xf numFmtId="170" fontId="6" fillId="4" borderId="2" xfId="0" applyNumberFormat="1" applyFont="1" applyFill="1" applyBorder="1" applyAlignment="1">
      <alignment horizontal="left"/>
    </xf>
    <xf numFmtId="170" fontId="6" fillId="4" borderId="3" xfId="0" applyNumberFormat="1" applyFont="1" applyFill="1" applyBorder="1" applyAlignment="1">
      <alignment horizontal="left"/>
    </xf>
    <xf numFmtId="170" fontId="17" fillId="5" borderId="13" xfId="0" applyNumberFormat="1" applyFont="1" applyFill="1" applyBorder="1" applyAlignment="1">
      <alignment horizontal="center" vertical="top"/>
    </xf>
    <xf numFmtId="170" fontId="17" fillId="5" borderId="14" xfId="0" applyNumberFormat="1" applyFont="1" applyFill="1" applyBorder="1" applyAlignment="1">
      <alignment horizontal="center" vertical="top"/>
    </xf>
    <xf numFmtId="170" fontId="17" fillId="5" borderId="15" xfId="0" applyNumberFormat="1" applyFont="1" applyFill="1" applyBorder="1" applyAlignment="1">
      <alignment horizontal="center" vertical="top"/>
    </xf>
    <xf numFmtId="170" fontId="17" fillId="5" borderId="6" xfId="0" applyNumberFormat="1" applyFont="1" applyFill="1" applyBorder="1" applyAlignment="1">
      <alignment horizontal="center" wrapText="1"/>
    </xf>
    <xf numFmtId="170" fontId="17" fillId="5" borderId="7" xfId="0" applyNumberFormat="1" applyFont="1" applyFill="1" applyBorder="1" applyAlignment="1">
      <alignment horizontal="center" wrapText="1"/>
    </xf>
    <xf numFmtId="170" fontId="17" fillId="5" borderId="8" xfId="0" applyNumberFormat="1" applyFont="1" applyFill="1" applyBorder="1" applyAlignment="1">
      <alignment horizontal="center" wrapText="1"/>
    </xf>
    <xf numFmtId="170" fontId="13" fillId="3" borderId="1" xfId="0" applyNumberFormat="1" applyFont="1" applyFill="1" applyBorder="1" applyAlignment="1">
      <alignment horizontal="left"/>
    </xf>
    <xf numFmtId="170" fontId="13" fillId="3" borderId="2" xfId="0" applyNumberFormat="1" applyFont="1" applyFill="1" applyBorder="1" applyAlignment="1">
      <alignment horizontal="left"/>
    </xf>
    <xf numFmtId="170" fontId="23" fillId="4" borderId="1" xfId="0" applyNumberFormat="1" applyFont="1" applyFill="1" applyBorder="1" applyAlignment="1">
      <alignment horizontal="left"/>
    </xf>
    <xf numFmtId="170" fontId="23" fillId="4" borderId="2" xfId="0" applyNumberFormat="1" applyFont="1" applyFill="1" applyBorder="1" applyAlignment="1">
      <alignment horizontal="left"/>
    </xf>
    <xf numFmtId="170" fontId="23" fillId="4" borderId="3" xfId="0" applyNumberFormat="1" applyFont="1" applyFill="1" applyBorder="1" applyAlignment="1">
      <alignment horizontal="left"/>
    </xf>
  </cellXfs>
  <cellStyles count="5">
    <cellStyle name="Comma [0]_1-Way ANOVA" xfId="1"/>
    <cellStyle name="Comma_1-Way ANOVA" xfId="2"/>
    <cellStyle name="Currency [0]_1-Way ANOVA" xfId="3"/>
    <cellStyle name="Currency_1-Way ANOVA" xf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104535060049251"/>
          <c:y val="0.147481972615994"/>
          <c:w val="0.639493716193063"/>
          <c:h val="0.759020639425978"/>
        </c:manualLayout>
      </c:layout>
      <c:scatterChart>
        <c:scatterStyle val="lineMarker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Effect'!$Q$13:$S$13</c:f>
              <c:numCache>
                <c:formatCode>#,##0</c:formatCode>
                <c:ptCount val="3"/>
                <c:pt idx="0">
                  <c:v>19.0</c:v>
                </c:pt>
                <c:pt idx="1">
                  <c:v>11.0</c:v>
                </c:pt>
                <c:pt idx="2">
                  <c:v>15.0</c:v>
                </c:pt>
              </c:numCache>
            </c:numRef>
          </c:yVal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Effect'!$Q$17:$S$17</c:f>
              <c:numCache>
                <c:formatCode>#,##0</c:formatCode>
                <c:ptCount val="3"/>
                <c:pt idx="0">
                  <c:v>20.0</c:v>
                </c:pt>
                <c:pt idx="1">
                  <c:v>9.0</c:v>
                </c:pt>
                <c:pt idx="2">
                  <c:v>3.0</c:v>
                </c:pt>
              </c:numCache>
            </c:numRef>
          </c:yVal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Effect'!$Q$21:$S$21</c:f>
              <c:numCache>
                <c:formatCode>#,##0</c:formatCode>
                <c:ptCount val="3"/>
                <c:pt idx="0">
                  <c:v>21.0</c:v>
                </c:pt>
                <c:pt idx="1">
                  <c:v>14.0</c:v>
                </c:pt>
                <c:pt idx="2">
                  <c:v>14.0</c:v>
                </c:pt>
              </c:numCache>
            </c:numRef>
          </c:yVal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Effect'!$Q$25:$S$25</c:f>
              <c:numCache>
                <c:formatCode>#,##0</c:formatCode>
                <c:ptCount val="3"/>
                <c:pt idx="0">
                  <c:v>29.0</c:v>
                </c:pt>
                <c:pt idx="1">
                  <c:v>21.0</c:v>
                </c:pt>
                <c:pt idx="2">
                  <c:v>17.0</c:v>
                </c:pt>
              </c:numCache>
            </c:numRef>
          </c:yVal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Effect'!$Q$29:$S$29</c:f>
              <c:numCache>
                <c:formatCode>#,##0</c:formatCode>
                <c:ptCount val="3"/>
                <c:pt idx="0">
                  <c:v>19.0</c:v>
                </c:pt>
                <c:pt idx="1">
                  <c:v>17.0</c:v>
                </c:pt>
                <c:pt idx="2">
                  <c:v>7.0</c:v>
                </c:pt>
              </c:numCache>
            </c:numRef>
          </c:yVal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Effect'!$Q$33:$S$33</c:f>
              <c:numCache>
                <c:formatCode>#,##0</c:formatCode>
                <c:ptCount val="3"/>
                <c:pt idx="0">
                  <c:v>21.0</c:v>
                </c:pt>
                <c:pt idx="1">
                  <c:v>17.0</c:v>
                </c:pt>
                <c:pt idx="2">
                  <c:v>16.0</c:v>
                </c:pt>
              </c:numCache>
            </c:numRef>
          </c:yVal>
        </c:ser>
        <c:axId val="1031319752"/>
        <c:axId val="1031772360"/>
      </c:scatterChart>
      <c:valAx>
        <c:axId val="1031319752"/>
        <c:scaling>
          <c:orientation val="minMax"/>
        </c:scaling>
        <c:axPos val="b"/>
        <c:numFmt formatCode="#,##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1772360"/>
        <c:crosses val="autoZero"/>
        <c:crossBetween val="midCat"/>
      </c:valAx>
      <c:valAx>
        <c:axId val="1031772360"/>
        <c:scaling>
          <c:orientation val="minMax"/>
          <c:max val="30.0"/>
          <c:min val="0.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03131975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</c:chart>
  <c:spPr>
    <a:solidFill>
      <a:srgbClr val="195824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104535060049251"/>
          <c:y val="0.153974954158818"/>
          <c:w val="0.601018729764205"/>
          <c:h val="0.75108949578757"/>
        </c:manualLayout>
      </c:layout>
      <c:scatterChart>
        <c:scatterStyle val="lineMarker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Effect'!$Q$14:$S$14</c:f>
              <c:numCache>
                <c:formatCode>#,##0.0</c:formatCode>
                <c:ptCount val="3"/>
                <c:pt idx="0">
                  <c:v>19.66666666666667</c:v>
                </c:pt>
                <c:pt idx="1">
                  <c:v>10.66666666666667</c:v>
                </c:pt>
                <c:pt idx="2">
                  <c:v>15.66666666666667</c:v>
                </c:pt>
              </c:numCache>
            </c:numRef>
          </c:yVal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Effect'!$Q$18:$S$18</c:f>
              <c:numCache>
                <c:formatCode>#,##0.0</c:formatCode>
                <c:ptCount val="3"/>
                <c:pt idx="0">
                  <c:v>21.66666666666667</c:v>
                </c:pt>
                <c:pt idx="1">
                  <c:v>10.33333333333333</c:v>
                </c:pt>
                <c:pt idx="2">
                  <c:v>4.0</c:v>
                </c:pt>
              </c:numCache>
            </c:numRef>
          </c:yVal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Effect'!$Q$22:$S$22</c:f>
              <c:numCache>
                <c:formatCode>#,##0.0</c:formatCode>
                <c:ptCount val="3"/>
                <c:pt idx="0">
                  <c:v>20.33333333333333</c:v>
                </c:pt>
                <c:pt idx="1">
                  <c:v>14.33333333333333</c:v>
                </c:pt>
                <c:pt idx="2">
                  <c:v>14.66666666666667</c:v>
                </c:pt>
              </c:numCache>
            </c:numRef>
          </c:yVal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Effect'!$Q$26:$S$26</c:f>
              <c:numCache>
                <c:formatCode>#,##0.0</c:formatCode>
                <c:ptCount val="3"/>
                <c:pt idx="0">
                  <c:v>28.33333333333333</c:v>
                </c:pt>
                <c:pt idx="1">
                  <c:v>21.0</c:v>
                </c:pt>
                <c:pt idx="2">
                  <c:v>16.33333333333333</c:v>
                </c:pt>
              </c:numCache>
            </c:numRef>
          </c:yVal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Effect'!$Q$30:$S$30</c:f>
              <c:numCache>
                <c:formatCode>#,##0.0</c:formatCode>
                <c:ptCount val="3"/>
                <c:pt idx="0">
                  <c:v>19.0</c:v>
                </c:pt>
                <c:pt idx="1">
                  <c:v>17.0</c:v>
                </c:pt>
                <c:pt idx="2">
                  <c:v>6.666666666666667</c:v>
                </c:pt>
              </c:numCache>
            </c:numRef>
          </c:yVal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Random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Random Effect'!$Q$34:$S$34</c:f>
              <c:numCache>
                <c:formatCode>#,##0.0</c:formatCode>
                <c:ptCount val="3"/>
                <c:pt idx="0">
                  <c:v>21.66666666666667</c:v>
                </c:pt>
                <c:pt idx="1">
                  <c:v>16.33333333333333</c:v>
                </c:pt>
                <c:pt idx="2">
                  <c:v>15.66666666666667</c:v>
                </c:pt>
              </c:numCache>
            </c:numRef>
          </c:yVal>
        </c:ser>
        <c:axId val="574424296"/>
        <c:axId val="1031608456"/>
      </c:scatterChart>
      <c:valAx>
        <c:axId val="574424296"/>
        <c:scaling>
          <c:orientation val="minMax"/>
        </c:scaling>
        <c:axPos val="b"/>
        <c:numFmt formatCode="#,##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CF305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1608456"/>
        <c:crosses val="autoZero"/>
        <c:crossBetween val="midCat"/>
      </c:valAx>
      <c:valAx>
        <c:axId val="1031608456"/>
        <c:scaling>
          <c:orientation val="minMax"/>
          <c:max val="30.0"/>
          <c:min val="0.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FFFF00"/>
                </a:solidFill>
              </a:defRPr>
            </a:pPr>
            <a:endParaRPr lang="en-US"/>
          </a:p>
        </c:txPr>
        <c:crossAx val="5744242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rgbClr val="FFFF00"/>
              </a:solidFill>
            </a:defRPr>
          </a:pPr>
          <a:endParaRPr lang="en-US"/>
        </a:p>
      </c:txPr>
    </c:legend>
    <c:plotVisOnly val="1"/>
    <c:dispBlanksAs val="gap"/>
  </c:chart>
  <c:spPr>
    <a:solidFill>
      <a:srgbClr val="660066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104535060049251"/>
          <c:y val="0.147481972615994"/>
          <c:w val="0.639493716193063"/>
          <c:h val="0.759020639425978"/>
        </c:manualLayout>
      </c:layout>
      <c:scatterChart>
        <c:scatterStyle val="lineMarker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Effect'!$Q$13:$S$13</c:f>
              <c:numCache>
                <c:formatCode>#,##0</c:formatCode>
                <c:ptCount val="3"/>
                <c:pt idx="0">
                  <c:v>17.0</c:v>
                </c:pt>
                <c:pt idx="1">
                  <c:v>12.0</c:v>
                </c:pt>
                <c:pt idx="2">
                  <c:v>13.0</c:v>
                </c:pt>
              </c:numCache>
            </c:numRef>
          </c:yVal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Effect'!$Q$17:$S$17</c:f>
              <c:numCache>
                <c:formatCode>#,##0</c:formatCode>
                <c:ptCount val="3"/>
                <c:pt idx="0">
                  <c:v>18.0</c:v>
                </c:pt>
                <c:pt idx="1">
                  <c:v>17.0</c:v>
                </c:pt>
                <c:pt idx="2">
                  <c:v>10.0</c:v>
                </c:pt>
              </c:numCache>
            </c:numRef>
          </c:yVal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Effect'!$Q$21:$S$21</c:f>
              <c:numCache>
                <c:formatCode>#,##0</c:formatCode>
                <c:ptCount val="3"/>
                <c:pt idx="0">
                  <c:v>19.0</c:v>
                </c:pt>
                <c:pt idx="1">
                  <c:v>17.0</c:v>
                </c:pt>
                <c:pt idx="2">
                  <c:v>9.0</c:v>
                </c:pt>
              </c:numCache>
            </c:numRef>
          </c:yVal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Effect'!$Q$25:$S$25</c:f>
              <c:numCache>
                <c:formatCode>#,##0</c:formatCode>
                <c:ptCount val="3"/>
                <c:pt idx="0">
                  <c:v>22.0</c:v>
                </c:pt>
                <c:pt idx="1">
                  <c:v>21.0</c:v>
                </c:pt>
                <c:pt idx="2">
                  <c:v>17.0</c:v>
                </c:pt>
              </c:numCache>
            </c:numRef>
          </c:yVal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Effect'!$Q$29:$S$29</c:f>
              <c:numCache>
                <c:formatCode>#,##0</c:formatCode>
                <c:ptCount val="3"/>
                <c:pt idx="0">
                  <c:v>18.0</c:v>
                </c:pt>
                <c:pt idx="1">
                  <c:v>14.0</c:v>
                </c:pt>
                <c:pt idx="2">
                  <c:v>10.0</c:v>
                </c:pt>
              </c:numCache>
            </c:numRef>
          </c:yVal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Effect'!$Q$33:$S$33</c:f>
              <c:numCache>
                <c:formatCode>#,##0</c:formatCode>
                <c:ptCount val="3"/>
                <c:pt idx="0">
                  <c:v>14.0</c:v>
                </c:pt>
                <c:pt idx="1">
                  <c:v>15.0</c:v>
                </c:pt>
                <c:pt idx="2">
                  <c:v>7.0</c:v>
                </c:pt>
              </c:numCache>
            </c:numRef>
          </c:yVal>
        </c:ser>
        <c:axId val="465074792"/>
        <c:axId val="1031262776"/>
      </c:scatterChart>
      <c:valAx>
        <c:axId val="465074792"/>
        <c:scaling>
          <c:orientation val="minMax"/>
        </c:scaling>
        <c:axPos val="b"/>
        <c:numFmt formatCode="#,##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1262776"/>
        <c:crosses val="autoZero"/>
        <c:crossBetween val="midCat"/>
      </c:valAx>
      <c:valAx>
        <c:axId val="1031262776"/>
        <c:scaling>
          <c:orientation val="minMax"/>
          <c:max val="30.0"/>
          <c:min val="0.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6507479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</c:chart>
  <c:spPr>
    <a:solidFill>
      <a:srgbClr val="195824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>
        <c:manualLayout>
          <c:layoutTarget val="inner"/>
          <c:xMode val="edge"/>
          <c:yMode val="edge"/>
          <c:x val="0.104535060049251"/>
          <c:y val="0.153974954158818"/>
          <c:w val="0.601018729764205"/>
          <c:h val="0.75108949578757"/>
        </c:manualLayout>
      </c:layout>
      <c:scatterChart>
        <c:scatterStyle val="lineMarker"/>
        <c:ser>
          <c:idx val="0"/>
          <c:order val="0"/>
          <c:tx>
            <c:v>S1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Effect'!$Q$14:$S$14</c:f>
              <c:numCache>
                <c:formatCode>#,##0.0</c:formatCode>
                <c:ptCount val="3"/>
                <c:pt idx="0">
                  <c:v>17.0</c:v>
                </c:pt>
                <c:pt idx="1">
                  <c:v>12.0</c:v>
                </c:pt>
                <c:pt idx="2">
                  <c:v>12.0</c:v>
                </c:pt>
              </c:numCache>
            </c:numRef>
          </c:yVal>
        </c:ser>
        <c:ser>
          <c:idx val="1"/>
          <c:order val="1"/>
          <c:tx>
            <c:v>S2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Effect'!$Q$18:$S$18</c:f>
              <c:numCache>
                <c:formatCode>#,##0.0</c:formatCode>
                <c:ptCount val="3"/>
                <c:pt idx="0">
                  <c:v>16.0</c:v>
                </c:pt>
                <c:pt idx="1">
                  <c:v>17.0</c:v>
                </c:pt>
                <c:pt idx="2">
                  <c:v>10.66666666666667</c:v>
                </c:pt>
              </c:numCache>
            </c:numRef>
          </c:yVal>
        </c:ser>
        <c:ser>
          <c:idx val="2"/>
          <c:order val="2"/>
          <c:tx>
            <c:v>S3</c:v>
          </c:tx>
          <c:spPr>
            <a:ln w="25400">
              <a:solidFill>
                <a:srgbClr val="90713A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Effect'!$Q$22:$S$22</c:f>
              <c:numCache>
                <c:formatCode>#,##0.0</c:formatCode>
                <c:ptCount val="3"/>
                <c:pt idx="0">
                  <c:v>18.33333333333333</c:v>
                </c:pt>
                <c:pt idx="1">
                  <c:v>16.66666666666667</c:v>
                </c:pt>
                <c:pt idx="2">
                  <c:v>8.0</c:v>
                </c:pt>
              </c:numCache>
            </c:numRef>
          </c:yVal>
        </c:ser>
        <c:ser>
          <c:idx val="3"/>
          <c:order val="3"/>
          <c:tx>
            <c:v>S4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Effect'!$Q$26:$S$26</c:f>
              <c:numCache>
                <c:formatCode>#,##0.0</c:formatCode>
                <c:ptCount val="3"/>
                <c:pt idx="0">
                  <c:v>23.33333333333333</c:v>
                </c:pt>
                <c:pt idx="1">
                  <c:v>17.66666666666667</c:v>
                </c:pt>
                <c:pt idx="2">
                  <c:v>17.66666666666667</c:v>
                </c:pt>
              </c:numCache>
            </c:numRef>
          </c:yVal>
        </c:ser>
        <c:ser>
          <c:idx val="4"/>
          <c:order val="4"/>
          <c:tx>
            <c:v>S5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Effect'!$Q$30:$S$30</c:f>
              <c:numCache>
                <c:formatCode>#,##0.0</c:formatCode>
                <c:ptCount val="3"/>
                <c:pt idx="0">
                  <c:v>16.33333333333333</c:v>
                </c:pt>
                <c:pt idx="1">
                  <c:v>13.66666666666667</c:v>
                </c:pt>
                <c:pt idx="2">
                  <c:v>8.333333333333333</c:v>
                </c:pt>
              </c:numCache>
            </c:numRef>
          </c:yVal>
        </c:ser>
        <c:ser>
          <c:idx val="5"/>
          <c:order val="5"/>
          <c:tx>
            <c:v>S6</c:v>
          </c:tx>
          <c:spPr>
            <a:ln w="25400">
              <a:solidFill>
                <a:srgbClr val="FEA746"/>
              </a:solidFill>
              <a:prstDash val="solid"/>
            </a:ln>
          </c:spPr>
          <c:marker>
            <c:symbol val="none"/>
          </c:marker>
          <c:xVal>
            <c:numRef>
              <c:f>'Subjects as Fixed Effect'!$R$5:$T$5</c:f>
              <c:numCache>
                <c:formatCode>#,##0.0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5.0</c:v>
                </c:pt>
              </c:numCache>
            </c:numRef>
          </c:xVal>
          <c:yVal>
            <c:numRef>
              <c:f>'Subjects as Fixed Effect'!$Q$34:$S$34</c:f>
              <c:numCache>
                <c:formatCode>#,##0.0</c:formatCode>
                <c:ptCount val="3"/>
                <c:pt idx="0">
                  <c:v>12.66666666666667</c:v>
                </c:pt>
                <c:pt idx="1">
                  <c:v>15.66666666666667</c:v>
                </c:pt>
                <c:pt idx="2">
                  <c:v>7.666666666666667</c:v>
                </c:pt>
              </c:numCache>
            </c:numRef>
          </c:yVal>
        </c:ser>
        <c:axId val="1138688776"/>
        <c:axId val="1031155640"/>
      </c:scatterChart>
      <c:valAx>
        <c:axId val="1138688776"/>
        <c:scaling>
          <c:orientation val="minMax"/>
        </c:scaling>
        <c:axPos val="b"/>
        <c:numFmt formatCode="#,##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CF305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1155640"/>
        <c:crosses val="autoZero"/>
        <c:crossBetween val="midCat"/>
      </c:valAx>
      <c:valAx>
        <c:axId val="1031155640"/>
        <c:scaling>
          <c:orientation val="minMax"/>
          <c:max val="30.0"/>
          <c:min val="0.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solidFill>
                  <a:srgbClr val="FFFF00"/>
                </a:solidFill>
              </a:defRPr>
            </a:pPr>
            <a:endParaRPr lang="en-US"/>
          </a:p>
        </c:txPr>
        <c:crossAx val="11386887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spPr>
        <a:ln>
          <a:solidFill>
            <a:schemeClr val="tx2"/>
          </a:solidFill>
        </a:ln>
      </c:spPr>
      <c:txPr>
        <a:bodyPr/>
        <a:lstStyle/>
        <a:p>
          <a:pPr>
            <a:defRPr sz="1400">
              <a:solidFill>
                <a:srgbClr val="FFFF00"/>
              </a:solidFill>
            </a:defRPr>
          </a:pPr>
          <a:endParaRPr lang="en-US"/>
        </a:p>
      </c:txPr>
    </c:legend>
    <c:plotVisOnly val="1"/>
    <c:dispBlanksAs val="gap"/>
  </c:chart>
  <c:spPr>
    <a:solidFill>
      <a:srgbClr val="660066"/>
    </a:solidFill>
    <a:ln>
      <a:solidFill>
        <a:schemeClr val="tx1"/>
      </a:solidFill>
    </a:ln>
  </c:spPr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37</xdr:row>
      <xdr:rowOff>0</xdr:rowOff>
    </xdr:from>
    <xdr:to>
      <xdr:col>15</xdr:col>
      <xdr:colOff>368300</xdr:colOff>
      <xdr:row>55</xdr:row>
      <xdr:rowOff>25400</xdr:rowOff>
    </xdr:to>
    <xdr:graphicFrame macro="">
      <xdr:nvGraphicFramePr>
        <xdr:cNvPr id="10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558800</xdr:colOff>
      <xdr:row>37</xdr:row>
      <xdr:rowOff>0</xdr:rowOff>
    </xdr:from>
    <xdr:to>
      <xdr:col>19</xdr:col>
      <xdr:colOff>774700</xdr:colOff>
      <xdr:row>55</xdr:row>
      <xdr:rowOff>12700</xdr:rowOff>
    </xdr:to>
    <xdr:graphicFrame macro="">
      <xdr:nvGraphicFramePr>
        <xdr:cNvPr id="10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0.11567</cdr:x>
      <cdr:y>0</cdr:y>
    </cdr:from>
    <cdr:to>
      <cdr:x>0.78839</cdr:x>
      <cdr:y>0.07459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297" y="0"/>
          <a:ext cx="2264040" cy="276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>
              <a:solidFill>
                <a:schemeClr val="bg1"/>
              </a:solidFill>
              <a:latin typeface="Verdana"/>
              <a:cs typeface="Verdana"/>
            </a:rPr>
            <a:t>Sample 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Means (Mjk)</a:t>
          </a:r>
          <a:endParaRPr lang="en-US" sz="1200">
            <a:solidFill>
              <a:schemeClr val="bg1"/>
            </a:solidFill>
            <a:latin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254000</xdr:colOff>
      <xdr:row>37</xdr:row>
      <xdr:rowOff>12700</xdr:rowOff>
    </xdr:from>
    <xdr:to>
      <xdr:col>15</xdr:col>
      <xdr:colOff>355600</xdr:colOff>
      <xdr:row>55</xdr:row>
      <xdr:rowOff>38100</xdr:rowOff>
    </xdr:to>
    <xdr:graphicFrame macro="">
      <xdr:nvGraphicFramePr>
        <xdr:cNvPr id="4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546100</xdr:colOff>
      <xdr:row>37</xdr:row>
      <xdr:rowOff>12700</xdr:rowOff>
    </xdr:from>
    <xdr:to>
      <xdr:col>19</xdr:col>
      <xdr:colOff>762000</xdr:colOff>
      <xdr:row>55</xdr:row>
      <xdr:rowOff>25400</xdr:rowOff>
    </xdr:to>
    <xdr:graphicFrame macro="">
      <xdr:nvGraphicFramePr>
        <xdr:cNvPr id="4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347901</xdr:colOff>
      <xdr:row>37</xdr:row>
      <xdr:rowOff>43872</xdr:rowOff>
    </xdr:from>
    <xdr:ext cx="2199025" cy="276999"/>
    <xdr:sp macro="" textlink="">
      <xdr:nvSpPr>
        <xdr:cNvPr id="4" name="TextBox 3"/>
        <xdr:cNvSpPr txBox="1"/>
      </xdr:nvSpPr>
      <xdr:spPr>
        <a:xfrm>
          <a:off x="10685701" y="9048172"/>
          <a:ext cx="2199025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>
              <a:solidFill>
                <a:schemeClr val="bg1"/>
              </a:solidFill>
              <a:latin typeface="Verdana"/>
              <a:cs typeface="Verdana"/>
            </a:rPr>
            <a:t>Population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 Means (</a:t>
          </a:r>
          <a:r>
            <a:rPr lang="en-US" sz="1200" baseline="0">
              <a:solidFill>
                <a:schemeClr val="bg1"/>
              </a:solidFill>
              <a:latin typeface="Symbol" charset="2"/>
              <a:cs typeface="Symbol" charset="2"/>
            </a:rPr>
            <a:t>m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jk)</a:t>
          </a:r>
          <a:endParaRPr lang="en-US" sz="1200">
            <a:solidFill>
              <a:schemeClr val="bg1"/>
            </a:solidFill>
            <a:latin typeface="Verdana"/>
            <a:cs typeface="Verdana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0.11567</cdr:x>
      <cdr:y>0</cdr:y>
    </cdr:from>
    <cdr:to>
      <cdr:x>0.78839</cdr:x>
      <cdr:y>0.07459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297" y="0"/>
          <a:ext cx="2264040" cy="276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200">
              <a:solidFill>
                <a:schemeClr val="bg1"/>
              </a:solidFill>
              <a:latin typeface="Verdana"/>
              <a:cs typeface="Verdana"/>
            </a:rPr>
            <a:t>Sample </a:t>
          </a:r>
          <a:r>
            <a:rPr lang="en-US" sz="1200" baseline="0">
              <a:solidFill>
                <a:schemeClr val="bg1"/>
              </a:solidFill>
              <a:latin typeface="Verdana"/>
              <a:cs typeface="Verdana"/>
            </a:rPr>
            <a:t>Means (Mjk)</a:t>
          </a:r>
          <a:endParaRPr lang="en-US" sz="1200">
            <a:solidFill>
              <a:schemeClr val="bg1"/>
            </a:solidFill>
            <a:latin typeface="Verdana"/>
            <a:cs typeface="Verdan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57"/>
  <sheetViews>
    <sheetView tabSelected="1" workbookViewId="0">
      <selection activeCell="L33" sqref="L33"/>
    </sheetView>
  </sheetViews>
  <sheetFormatPr baseColWidth="10" defaultColWidth="13.28515625" defaultRowHeight="13"/>
  <cols>
    <col min="1" max="1" width="2.42578125" style="3" customWidth="1"/>
    <col min="2" max="3" width="14" style="1" customWidth="1"/>
    <col min="4" max="8" width="14" style="3" customWidth="1"/>
    <col min="9" max="9" width="11.28515625" style="3" customWidth="1"/>
    <col min="10" max="10" width="4.5703125" style="3" customWidth="1"/>
    <col min="11" max="11" width="9.140625" style="3" customWidth="1"/>
    <col min="12" max="14" width="7.140625" style="3" customWidth="1"/>
    <col min="15" max="15" width="3.85546875" style="3" customWidth="1"/>
    <col min="16" max="20" width="8.85546875" style="3" customWidth="1"/>
    <col min="21" max="21" width="3.140625" style="3" customWidth="1"/>
    <col min="22" max="16384" width="13.28515625" style="3"/>
  </cols>
  <sheetData>
    <row r="1" spans="1:22" ht="11" customHeight="1" thickBot="1">
      <c r="A1" s="176"/>
      <c r="B1" s="179"/>
      <c r="C1" s="179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2" ht="15" customHeight="1" thickBot="1">
      <c r="A2" s="176"/>
      <c r="B2" s="213" t="s">
        <v>65</v>
      </c>
      <c r="C2" s="214"/>
      <c r="D2" s="214"/>
      <c r="E2" s="214"/>
      <c r="F2" s="214"/>
      <c r="G2" s="214"/>
      <c r="H2" s="8"/>
      <c r="I2" s="8"/>
      <c r="J2" s="8"/>
      <c r="K2" s="8"/>
      <c r="L2" s="8"/>
      <c r="M2" s="8"/>
      <c r="N2" s="15"/>
      <c r="O2" s="176"/>
      <c r="P2" s="224" t="s">
        <v>43</v>
      </c>
      <c r="Q2" s="225"/>
      <c r="R2" s="225"/>
      <c r="S2" s="225"/>
      <c r="T2" s="226"/>
      <c r="U2" s="176"/>
    </row>
    <row r="3" spans="1:22" s="4" customFormat="1" ht="33" customHeight="1">
      <c r="A3" s="177"/>
      <c r="B3" s="82" t="s">
        <v>66</v>
      </c>
      <c r="C3" s="134" t="s">
        <v>121</v>
      </c>
      <c r="D3" s="134" t="s">
        <v>122</v>
      </c>
      <c r="E3" s="134" t="s">
        <v>123</v>
      </c>
      <c r="F3" s="135" t="s">
        <v>124</v>
      </c>
      <c r="G3" s="134" t="s">
        <v>7</v>
      </c>
      <c r="H3" s="230" t="s">
        <v>147</v>
      </c>
      <c r="I3" s="231"/>
      <c r="J3" s="231"/>
      <c r="K3" s="231"/>
      <c r="L3" s="231"/>
      <c r="M3" s="232"/>
      <c r="N3" s="16"/>
      <c r="O3" s="177"/>
      <c r="P3" s="136"/>
      <c r="Q3" s="137"/>
      <c r="R3" s="222" t="s">
        <v>14</v>
      </c>
      <c r="S3" s="222"/>
      <c r="T3" s="223"/>
      <c r="U3" s="177"/>
    </row>
    <row r="4" spans="1:22" s="2" customFormat="1" ht="29" customHeight="1" thickBot="1">
      <c r="A4" s="178"/>
      <c r="B4" s="17"/>
      <c r="C4" s="83" t="s">
        <v>70</v>
      </c>
      <c r="D4" s="83" t="s">
        <v>71</v>
      </c>
      <c r="E4" s="83" t="s">
        <v>72</v>
      </c>
      <c r="F4" s="84" t="s">
        <v>73</v>
      </c>
      <c r="G4" s="85" t="s">
        <v>74</v>
      </c>
      <c r="H4" s="227" t="s">
        <v>49</v>
      </c>
      <c r="I4" s="228"/>
      <c r="J4" s="228"/>
      <c r="K4" s="228"/>
      <c r="L4" s="228"/>
      <c r="M4" s="229"/>
      <c r="N4" s="18"/>
      <c r="O4" s="178"/>
      <c r="P4" s="138" t="s">
        <v>139</v>
      </c>
      <c r="Q4" s="139">
        <v>3</v>
      </c>
      <c r="R4" s="140" t="s">
        <v>140</v>
      </c>
      <c r="S4" s="140" t="s">
        <v>45</v>
      </c>
      <c r="T4" s="141" t="s">
        <v>46</v>
      </c>
      <c r="U4" s="178"/>
      <c r="V4" s="5"/>
    </row>
    <row r="5" spans="1:22" ht="23" thickBot="1">
      <c r="A5" s="176"/>
      <c r="B5" s="86" t="s">
        <v>68</v>
      </c>
      <c r="C5" s="128">
        <v>1</v>
      </c>
      <c r="D5" s="129">
        <v>5</v>
      </c>
      <c r="E5" s="129">
        <v>3</v>
      </c>
      <c r="F5" s="130">
        <v>3</v>
      </c>
      <c r="G5" s="133">
        <v>15</v>
      </c>
      <c r="H5" s="9"/>
      <c r="I5" s="9"/>
      <c r="J5" s="9"/>
      <c r="K5" s="9"/>
      <c r="L5" s="9"/>
      <c r="M5" s="9"/>
      <c r="N5" s="19"/>
      <c r="O5" s="176"/>
      <c r="P5" s="138" t="s">
        <v>141</v>
      </c>
      <c r="Q5" s="139">
        <v>3</v>
      </c>
      <c r="R5" s="142">
        <v>1</v>
      </c>
      <c r="S5" s="142">
        <v>2</v>
      </c>
      <c r="T5" s="143">
        <v>5</v>
      </c>
      <c r="U5" s="176"/>
    </row>
    <row r="6" spans="1:22" ht="25" customHeight="1" thickBot="1">
      <c r="A6" s="176"/>
      <c r="B6" s="87" t="s">
        <v>69</v>
      </c>
      <c r="C6" s="131">
        <f>C5^2</f>
        <v>1</v>
      </c>
      <c r="D6" s="131">
        <f>D5^2</f>
        <v>25</v>
      </c>
      <c r="E6" s="131">
        <f>E5^2</f>
        <v>9</v>
      </c>
      <c r="F6" s="132">
        <f>F5^2</f>
        <v>9</v>
      </c>
      <c r="G6" s="20"/>
      <c r="H6" s="20"/>
      <c r="I6" s="20"/>
      <c r="J6" s="20"/>
      <c r="K6" s="20"/>
      <c r="L6" s="20"/>
      <c r="M6" s="20"/>
      <c r="N6" s="14"/>
      <c r="O6" s="176"/>
      <c r="P6" s="144" t="s">
        <v>142</v>
      </c>
      <c r="Q6" s="145">
        <v>6</v>
      </c>
      <c r="R6" s="146"/>
      <c r="S6" s="146"/>
      <c r="T6" s="147"/>
      <c r="U6" s="176"/>
    </row>
    <row r="7" spans="1:22" ht="14" thickBot="1">
      <c r="A7" s="176"/>
      <c r="B7" s="187"/>
      <c r="C7" s="187"/>
      <c r="D7" s="187"/>
      <c r="E7" s="188"/>
      <c r="F7" s="187"/>
      <c r="G7" s="187"/>
      <c r="H7" s="187"/>
      <c r="I7" s="187"/>
      <c r="J7" s="187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</row>
    <row r="8" spans="1:22" ht="32" customHeight="1">
      <c r="A8" s="176"/>
      <c r="B8" s="215" t="s">
        <v>146</v>
      </c>
      <c r="C8" s="216"/>
      <c r="D8" s="217"/>
      <c r="E8" s="221" t="s">
        <v>145</v>
      </c>
      <c r="F8" s="216"/>
      <c r="G8" s="216"/>
      <c r="H8" s="216"/>
      <c r="I8" s="33"/>
      <c r="J8" s="197"/>
      <c r="K8" s="205" t="s">
        <v>110</v>
      </c>
      <c r="L8" s="206"/>
      <c r="M8" s="206"/>
      <c r="N8" s="207"/>
      <c r="O8" s="176"/>
      <c r="P8" s="44" t="s">
        <v>2</v>
      </c>
      <c r="Q8" s="211" t="s">
        <v>50</v>
      </c>
      <c r="R8" s="211"/>
      <c r="S8" s="211"/>
      <c r="T8" s="39"/>
      <c r="U8" s="180"/>
      <c r="V8" s="41"/>
    </row>
    <row r="9" spans="1:22" ht="29" customHeight="1">
      <c r="A9" s="176"/>
      <c r="B9" s="218"/>
      <c r="C9" s="219"/>
      <c r="D9" s="220"/>
      <c r="E9" s="10"/>
      <c r="F9" s="90" t="s">
        <v>109</v>
      </c>
      <c r="G9" s="90" t="s">
        <v>45</v>
      </c>
      <c r="H9" s="90" t="s">
        <v>46</v>
      </c>
      <c r="I9" s="7"/>
      <c r="J9" s="198"/>
      <c r="K9" s="208"/>
      <c r="L9" s="209"/>
      <c r="M9" s="209"/>
      <c r="N9" s="210"/>
      <c r="O9" s="176"/>
      <c r="P9" s="37"/>
      <c r="Q9" s="212"/>
      <c r="R9" s="212"/>
      <c r="S9" s="212"/>
      <c r="T9" s="40"/>
      <c r="U9" s="181"/>
      <c r="V9" s="42"/>
    </row>
    <row r="10" spans="1:22" ht="20">
      <c r="A10" s="176"/>
      <c r="B10" s="91"/>
      <c r="C10" s="103" t="s">
        <v>130</v>
      </c>
      <c r="D10" s="104" t="s">
        <v>132</v>
      </c>
      <c r="E10" s="127" t="s">
        <v>134</v>
      </c>
      <c r="F10" s="115">
        <f ca="1">ROUND(NORMSINV(RAND())*$D$5,0)</f>
        <v>5</v>
      </c>
      <c r="G10" s="115">
        <f ca="1">ROUND(NORMSINV(RAND())*$D$5,0)</f>
        <v>-3</v>
      </c>
      <c r="H10" s="115">
        <f ca="1">-(F10+G10)</f>
        <v>-2</v>
      </c>
      <c r="I10" s="34"/>
      <c r="J10" s="198"/>
      <c r="K10" s="208"/>
      <c r="L10" s="209"/>
      <c r="M10" s="209"/>
      <c r="N10" s="210"/>
      <c r="O10" s="176"/>
      <c r="P10" s="37"/>
      <c r="Q10" s="212"/>
      <c r="R10" s="212"/>
      <c r="S10" s="212"/>
      <c r="T10" s="38"/>
      <c r="U10" s="180"/>
      <c r="V10" s="41"/>
    </row>
    <row r="11" spans="1:22" ht="21" thickBot="1">
      <c r="A11" s="176"/>
      <c r="B11" s="100"/>
      <c r="C11" s="125" t="s">
        <v>117</v>
      </c>
      <c r="D11" s="126" t="s">
        <v>118</v>
      </c>
      <c r="E11" s="127" t="s">
        <v>120</v>
      </c>
      <c r="F11" s="115">
        <f ca="1">$G$5+F10</f>
        <v>20</v>
      </c>
      <c r="G11" s="115">
        <f ca="1">$G$5+G10</f>
        <v>12</v>
      </c>
      <c r="H11" s="115">
        <f ca="1">$G$5+H10</f>
        <v>13</v>
      </c>
      <c r="I11" s="159" t="s">
        <v>86</v>
      </c>
      <c r="J11" s="198"/>
      <c r="K11" s="102"/>
      <c r="L11" s="106" t="s">
        <v>44</v>
      </c>
      <c r="M11" s="107" t="s">
        <v>45</v>
      </c>
      <c r="N11" s="108" t="s">
        <v>46</v>
      </c>
      <c r="O11" s="176"/>
      <c r="P11" s="22"/>
      <c r="Q11" s="116" t="s">
        <v>109</v>
      </c>
      <c r="R11" s="116" t="s">
        <v>45</v>
      </c>
      <c r="S11" s="116" t="s">
        <v>46</v>
      </c>
      <c r="T11" s="117"/>
      <c r="U11" s="176"/>
    </row>
    <row r="12" spans="1:22" ht="16">
      <c r="A12" s="176"/>
      <c r="B12" s="105"/>
      <c r="C12" s="89"/>
      <c r="D12" s="89"/>
      <c r="E12" s="160"/>
      <c r="F12" s="161">
        <f t="shared" ref="F12:H14" ca="1" si="0">$G$5+F$10+$C$13+L$13+ROUND(NORMSINV(RAND())*$C$5,0)</f>
        <v>20</v>
      </c>
      <c r="G12" s="162">
        <f t="shared" ca="1" si="0"/>
        <v>11</v>
      </c>
      <c r="H12" s="162">
        <f t="shared" ca="1" si="0"/>
        <v>17</v>
      </c>
      <c r="I12" s="163"/>
      <c r="J12" s="199"/>
      <c r="K12" s="10"/>
      <c r="L12" s="90"/>
      <c r="M12" s="90"/>
      <c r="N12" s="109"/>
      <c r="O12" s="176"/>
      <c r="P12" s="23"/>
      <c r="Q12" s="118"/>
      <c r="R12" s="118"/>
      <c r="S12" s="118"/>
      <c r="T12" s="119"/>
      <c r="U12" s="176"/>
    </row>
    <row r="13" spans="1:22" ht="18">
      <c r="A13" s="176"/>
      <c r="B13" s="88" t="s">
        <v>18</v>
      </c>
      <c r="C13" s="89">
        <f ca="1">ROUND(NORMSINV(RAND())*$E$5,0)</f>
        <v>-1</v>
      </c>
      <c r="D13" s="89">
        <f ca="1">$G$5+C13</f>
        <v>14</v>
      </c>
      <c r="E13" s="164"/>
      <c r="F13" s="123">
        <f t="shared" ca="1" si="0"/>
        <v>19</v>
      </c>
      <c r="G13" s="124">
        <f t="shared" ca="1" si="0"/>
        <v>11</v>
      </c>
      <c r="H13" s="124">
        <f t="shared" ca="1" si="0"/>
        <v>16</v>
      </c>
      <c r="I13" s="165"/>
      <c r="J13" s="199"/>
      <c r="K13" s="10" t="s">
        <v>103</v>
      </c>
      <c r="L13" s="90">
        <f ca="1">ROUND(NORMSINV(RAND())*$F$5,0)</f>
        <v>0</v>
      </c>
      <c r="M13" s="90">
        <f ca="1">ROUND(NORMSINV(RAND())*$F$5,0)</f>
        <v>0</v>
      </c>
      <c r="N13" s="109">
        <f ca="1">ROUND(NORMSINV(RAND())*$F$5,0)</f>
        <v>3</v>
      </c>
      <c r="O13" s="176"/>
      <c r="P13" s="23" t="s">
        <v>18</v>
      </c>
      <c r="Q13" s="90">
        <f ca="1">$G$5+F$10+$C13+L13</f>
        <v>19</v>
      </c>
      <c r="R13" s="90">
        <f ca="1">$G$5+G$10+$C13+M13</f>
        <v>11</v>
      </c>
      <c r="S13" s="90">
        <f ca="1">$G$5+H$10+$C13+N13</f>
        <v>15</v>
      </c>
      <c r="T13" s="6" t="s">
        <v>111</v>
      </c>
      <c r="U13" s="176"/>
    </row>
    <row r="14" spans="1:22" ht="18">
      <c r="A14" s="176"/>
      <c r="B14" s="91"/>
      <c r="C14" s="89"/>
      <c r="D14" s="99"/>
      <c r="E14" s="164"/>
      <c r="F14" s="123">
        <f t="shared" ca="1" si="0"/>
        <v>20</v>
      </c>
      <c r="G14" s="124">
        <f t="shared" ca="1" si="0"/>
        <v>10</v>
      </c>
      <c r="H14" s="124">
        <f t="shared" ca="1" si="0"/>
        <v>14</v>
      </c>
      <c r="I14" s="166"/>
      <c r="J14" s="199"/>
      <c r="K14" s="92"/>
      <c r="L14" s="90"/>
      <c r="M14" s="90"/>
      <c r="N14" s="109"/>
      <c r="O14" s="176"/>
      <c r="P14" s="21"/>
      <c r="Q14" s="152">
        <f ca="1">F15/$Q$5</f>
        <v>19.666666666666668</v>
      </c>
      <c r="R14" s="152">
        <f ca="1">G15/$Q$5</f>
        <v>10.666666666666666</v>
      </c>
      <c r="S14" s="152">
        <f ca="1">H15/$Q$5</f>
        <v>15.666666666666666</v>
      </c>
      <c r="T14" s="153" t="s">
        <v>87</v>
      </c>
      <c r="U14" s="176"/>
    </row>
    <row r="15" spans="1:22" ht="18" customHeight="1" thickBot="1">
      <c r="A15" s="176"/>
      <c r="B15" s="93"/>
      <c r="C15" s="94"/>
      <c r="D15" s="157"/>
      <c r="E15" s="167" t="s">
        <v>79</v>
      </c>
      <c r="F15" s="148">
        <f ca="1">SUM(F12:F14)</f>
        <v>59</v>
      </c>
      <c r="G15" s="149">
        <f ca="1">SUM(G12:G14)</f>
        <v>32</v>
      </c>
      <c r="H15" s="149">
        <f ca="1">SUM(H12:H14)</f>
        <v>47</v>
      </c>
      <c r="I15" s="168">
        <f ca="1">SUM(F12:H14)</f>
        <v>138</v>
      </c>
      <c r="J15" s="199"/>
      <c r="K15" s="95"/>
      <c r="L15" s="111"/>
      <c r="M15" s="111"/>
      <c r="N15" s="112"/>
      <c r="O15" s="183"/>
      <c r="P15" s="24"/>
      <c r="Q15" s="120"/>
      <c r="R15" s="120"/>
      <c r="S15" s="120"/>
      <c r="T15" s="28"/>
      <c r="U15" s="176"/>
    </row>
    <row r="16" spans="1:22" ht="16">
      <c r="A16" s="176"/>
      <c r="B16" s="88"/>
      <c r="C16" s="89"/>
      <c r="D16" s="89"/>
      <c r="E16" s="164"/>
      <c r="F16" s="123">
        <f t="shared" ref="F16:H18" ca="1" si="1">$G$5+F$10+$C$17+L$17+ROUND(NORMSINV(RAND())*$C$5,0)</f>
        <v>21</v>
      </c>
      <c r="G16" s="124">
        <f t="shared" ca="1" si="1"/>
        <v>11</v>
      </c>
      <c r="H16" s="124">
        <f t="shared" ca="1" si="1"/>
        <v>5</v>
      </c>
      <c r="I16" s="169"/>
      <c r="J16" s="199"/>
      <c r="K16" s="10"/>
      <c r="L16" s="90"/>
      <c r="M16" s="90"/>
      <c r="N16" s="109"/>
      <c r="O16" s="176"/>
      <c r="P16" s="23"/>
      <c r="Q16" s="121"/>
      <c r="R16" s="121"/>
      <c r="S16" s="121"/>
      <c r="T16" s="29"/>
      <c r="U16" s="176"/>
    </row>
    <row r="17" spans="1:21" ht="18">
      <c r="A17" s="176"/>
      <c r="B17" s="88" t="s">
        <v>40</v>
      </c>
      <c r="C17" s="89">
        <f ca="1">ROUND(NORMSINV(RAND())*$E$5,0)</f>
        <v>-3</v>
      </c>
      <c r="D17" s="89">
        <f ca="1">$G$5+C17</f>
        <v>12</v>
      </c>
      <c r="E17" s="164"/>
      <c r="F17" s="123">
        <f t="shared" ca="1" si="1"/>
        <v>22</v>
      </c>
      <c r="G17" s="124">
        <f t="shared" ca="1" si="1"/>
        <v>10</v>
      </c>
      <c r="H17" s="124">
        <f t="shared" ca="1" si="1"/>
        <v>3</v>
      </c>
      <c r="I17" s="165"/>
      <c r="J17" s="199"/>
      <c r="K17" s="10" t="s">
        <v>104</v>
      </c>
      <c r="L17" s="90">
        <f ca="1">ROUND(NORMSINV(RAND())*$F$5,0)</f>
        <v>3</v>
      </c>
      <c r="M17" s="90">
        <f ca="1">ROUND(NORMSINV(RAND())*$F$5,0)</f>
        <v>0</v>
      </c>
      <c r="N17" s="109">
        <f ca="1">ROUND(NORMSINV(RAND())*$F$5,0)</f>
        <v>-7</v>
      </c>
      <c r="O17" s="176"/>
      <c r="P17" s="23" t="s">
        <v>19</v>
      </c>
      <c r="Q17" s="90">
        <f ca="1">$G$5+F$10+$C17+L17</f>
        <v>20</v>
      </c>
      <c r="R17" s="90">
        <f ca="1">$G$5+G$10+$C17+M17</f>
        <v>9</v>
      </c>
      <c r="S17" s="90">
        <f ca="1">$G$5+H$10+$C17+N17</f>
        <v>3</v>
      </c>
      <c r="T17" s="6" t="s">
        <v>112</v>
      </c>
      <c r="U17" s="176"/>
    </row>
    <row r="18" spans="1:21" ht="18">
      <c r="A18" s="176"/>
      <c r="B18" s="88"/>
      <c r="C18" s="89"/>
      <c r="D18" s="89"/>
      <c r="E18" s="164"/>
      <c r="F18" s="123">
        <f t="shared" ca="1" si="1"/>
        <v>22</v>
      </c>
      <c r="G18" s="124">
        <f t="shared" ca="1" si="1"/>
        <v>10</v>
      </c>
      <c r="H18" s="124">
        <f t="shared" ca="1" si="1"/>
        <v>4</v>
      </c>
      <c r="I18" s="166"/>
      <c r="J18" s="199"/>
      <c r="K18" s="10"/>
      <c r="L18" s="90"/>
      <c r="M18" s="90"/>
      <c r="N18" s="109"/>
      <c r="O18" s="176"/>
      <c r="P18" s="23"/>
      <c r="Q18" s="152">
        <f ca="1">F19/$Q$5</f>
        <v>21.666666666666668</v>
      </c>
      <c r="R18" s="152">
        <f ca="1">G19/$Q$5</f>
        <v>10.333333333333334</v>
      </c>
      <c r="S18" s="152">
        <f ca="1">H19/$Q$5</f>
        <v>4</v>
      </c>
      <c r="T18" s="153" t="s">
        <v>88</v>
      </c>
      <c r="U18" s="176"/>
    </row>
    <row r="19" spans="1:21" ht="18" customHeight="1" thickBot="1">
      <c r="A19" s="176"/>
      <c r="B19" s="96"/>
      <c r="C19" s="97"/>
      <c r="D19" s="97"/>
      <c r="E19" s="167" t="s">
        <v>80</v>
      </c>
      <c r="F19" s="148">
        <f ca="1">SUM(F16:F18)</f>
        <v>65</v>
      </c>
      <c r="G19" s="149">
        <f ca="1">SUM(G16:G18)</f>
        <v>31</v>
      </c>
      <c r="H19" s="149">
        <f ca="1">SUM(H16:H18)</f>
        <v>12</v>
      </c>
      <c r="I19" s="168">
        <f ca="1">SUM(F16:H18)</f>
        <v>108</v>
      </c>
      <c r="J19" s="199"/>
      <c r="K19" s="113"/>
      <c r="L19" s="98"/>
      <c r="M19" s="98"/>
      <c r="N19" s="114"/>
      <c r="O19" s="176"/>
      <c r="P19" s="25"/>
      <c r="Q19" s="203"/>
      <c r="R19" s="203"/>
      <c r="S19" s="203"/>
      <c r="T19" s="204"/>
      <c r="U19" s="176"/>
    </row>
    <row r="20" spans="1:21" ht="16">
      <c r="A20" s="176"/>
      <c r="B20" s="88"/>
      <c r="C20" s="89"/>
      <c r="D20" s="89"/>
      <c r="E20" s="164"/>
      <c r="F20" s="123">
        <f t="shared" ref="F20:H22" ca="1" si="2">$G$5+F$10+$C$21+L$21+ROUND(NORMSINV(RAND())*$C$5,0)</f>
        <v>20</v>
      </c>
      <c r="G20" s="124">
        <f t="shared" ca="1" si="2"/>
        <v>14</v>
      </c>
      <c r="H20" s="124">
        <f t="shared" ca="1" si="2"/>
        <v>15</v>
      </c>
      <c r="I20" s="169"/>
      <c r="J20" s="199"/>
      <c r="K20" s="10"/>
      <c r="L20" s="90"/>
      <c r="M20" s="90"/>
      <c r="N20" s="109"/>
      <c r="O20" s="176"/>
      <c r="P20" s="23"/>
      <c r="Q20" s="121"/>
      <c r="R20" s="121"/>
      <c r="S20" s="121"/>
      <c r="T20" s="29"/>
      <c r="U20" s="176"/>
    </row>
    <row r="21" spans="1:21" ht="18">
      <c r="A21" s="176"/>
      <c r="B21" s="88" t="s">
        <v>41</v>
      </c>
      <c r="C21" s="89">
        <f ca="1">ROUND(NORMSINV(RAND())*$E$5,0)</f>
        <v>1</v>
      </c>
      <c r="D21" s="89">
        <f ca="1">$G$5+C21</f>
        <v>16</v>
      </c>
      <c r="E21" s="164"/>
      <c r="F21" s="123">
        <f t="shared" ca="1" si="2"/>
        <v>20</v>
      </c>
      <c r="G21" s="124">
        <f t="shared" ca="1" si="2"/>
        <v>14</v>
      </c>
      <c r="H21" s="124">
        <f t="shared" ca="1" si="2"/>
        <v>14</v>
      </c>
      <c r="I21" s="165"/>
      <c r="J21" s="199"/>
      <c r="K21" s="10" t="s">
        <v>105</v>
      </c>
      <c r="L21" s="90">
        <f ca="1">ROUND(NORMSINV(RAND())*$F$5,0)</f>
        <v>0</v>
      </c>
      <c r="M21" s="90">
        <f ca="1">ROUND(NORMSINV(RAND())*$F$5,0)</f>
        <v>1</v>
      </c>
      <c r="N21" s="109">
        <f ca="1">ROUND(NORMSINV(RAND())*$F$5,0)</f>
        <v>0</v>
      </c>
      <c r="O21" s="176"/>
      <c r="P21" s="23" t="s">
        <v>20</v>
      </c>
      <c r="Q21" s="90">
        <f ca="1">$G$5+F$10+$C21+L21</f>
        <v>21</v>
      </c>
      <c r="R21" s="90">
        <f ca="1">$G$5+G$10+$C21+M21</f>
        <v>14</v>
      </c>
      <c r="S21" s="90">
        <f ca="1">$G$5+H$10+$C21+N21</f>
        <v>14</v>
      </c>
      <c r="T21" s="6" t="s">
        <v>113</v>
      </c>
      <c r="U21" s="176"/>
    </row>
    <row r="22" spans="1:21" ht="18">
      <c r="A22" s="176"/>
      <c r="B22" s="88"/>
      <c r="C22" s="89"/>
      <c r="D22" s="89"/>
      <c r="E22" s="164"/>
      <c r="F22" s="123">
        <f t="shared" ca="1" si="2"/>
        <v>21</v>
      </c>
      <c r="G22" s="124">
        <f t="shared" ca="1" si="2"/>
        <v>15</v>
      </c>
      <c r="H22" s="124">
        <f t="shared" ca="1" si="2"/>
        <v>15</v>
      </c>
      <c r="I22" s="166"/>
      <c r="J22" s="199"/>
      <c r="K22" s="10"/>
      <c r="L22" s="90"/>
      <c r="M22" s="90"/>
      <c r="N22" s="109"/>
      <c r="O22" s="176"/>
      <c r="P22" s="23"/>
      <c r="Q22" s="152">
        <f ca="1">F23/$Q$5</f>
        <v>20.333333333333332</v>
      </c>
      <c r="R22" s="152">
        <f ca="1">G23/$Q$5</f>
        <v>14.333333333333334</v>
      </c>
      <c r="S22" s="152">
        <f ca="1">H23/$Q$5</f>
        <v>14.666666666666666</v>
      </c>
      <c r="T22" s="153" t="s">
        <v>89</v>
      </c>
      <c r="U22" s="176"/>
    </row>
    <row r="23" spans="1:21" ht="18" customHeight="1" thickBot="1">
      <c r="A23" s="176"/>
      <c r="B23" s="96"/>
      <c r="C23" s="97"/>
      <c r="D23" s="97"/>
      <c r="E23" s="167" t="s">
        <v>81</v>
      </c>
      <c r="F23" s="148">
        <f ca="1">SUM(F20:F22)</f>
        <v>61</v>
      </c>
      <c r="G23" s="149">
        <f ca="1">SUM(G20:G22)</f>
        <v>43</v>
      </c>
      <c r="H23" s="149">
        <f ca="1">SUM(H20:H22)</f>
        <v>44</v>
      </c>
      <c r="I23" s="168">
        <f ca="1">SUM(F20:H22)</f>
        <v>148</v>
      </c>
      <c r="J23" s="199"/>
      <c r="K23" s="113"/>
      <c r="L23" s="98"/>
      <c r="M23" s="98"/>
      <c r="N23" s="114"/>
      <c r="O23" s="176"/>
      <c r="P23" s="25"/>
      <c r="Q23" s="122"/>
      <c r="R23" s="122"/>
      <c r="S23" s="122"/>
      <c r="T23" s="31"/>
      <c r="U23" s="176"/>
    </row>
    <row r="24" spans="1:21" ht="16">
      <c r="A24" s="176"/>
      <c r="B24" s="88"/>
      <c r="C24" s="89"/>
      <c r="D24" s="89"/>
      <c r="E24" s="164"/>
      <c r="F24" s="123">
        <f t="shared" ref="F24:H26" ca="1" si="3">$G$5+F$10+$C$25+L$25+ROUND(NORMSINV(RAND())*$C$5,0)</f>
        <v>29</v>
      </c>
      <c r="G24" s="124">
        <f t="shared" ca="1" si="3"/>
        <v>22</v>
      </c>
      <c r="H24" s="124">
        <f t="shared" ca="1" si="3"/>
        <v>15</v>
      </c>
      <c r="I24" s="169"/>
      <c r="J24" s="199"/>
      <c r="K24" s="10"/>
      <c r="L24" s="90"/>
      <c r="M24" s="90"/>
      <c r="N24" s="109"/>
      <c r="O24" s="176"/>
      <c r="P24" s="23"/>
      <c r="Q24" s="121"/>
      <c r="R24" s="121"/>
      <c r="S24" s="121"/>
      <c r="T24" s="29"/>
      <c r="U24" s="176"/>
    </row>
    <row r="25" spans="1:21" ht="18">
      <c r="A25" s="176"/>
      <c r="B25" s="88" t="s">
        <v>25</v>
      </c>
      <c r="C25" s="89">
        <f ca="1">ROUND(NORMSINV(RAND())*$E$5,0)</f>
        <v>8</v>
      </c>
      <c r="D25" s="89">
        <f ca="1">$G$5+C25</f>
        <v>23</v>
      </c>
      <c r="E25" s="164"/>
      <c r="F25" s="123">
        <f t="shared" ca="1" si="3"/>
        <v>30</v>
      </c>
      <c r="G25" s="124">
        <f t="shared" ca="1" si="3"/>
        <v>22</v>
      </c>
      <c r="H25" s="124">
        <f t="shared" ca="1" si="3"/>
        <v>17</v>
      </c>
      <c r="I25" s="165"/>
      <c r="J25" s="199"/>
      <c r="K25" s="10" t="s">
        <v>106</v>
      </c>
      <c r="L25" s="90">
        <f ca="1">ROUND(NORMSINV(RAND())*$F$5,0)</f>
        <v>1</v>
      </c>
      <c r="M25" s="90">
        <f ca="1">ROUND(NORMSINV(RAND())*$F$5,0)</f>
        <v>1</v>
      </c>
      <c r="N25" s="109">
        <f ca="1">ROUND(NORMSINV(RAND())*$F$5,0)</f>
        <v>-4</v>
      </c>
      <c r="O25" s="176"/>
      <c r="P25" s="23" t="s">
        <v>21</v>
      </c>
      <c r="Q25" s="90">
        <f ca="1">$G$5+F$10+$C25+L25</f>
        <v>29</v>
      </c>
      <c r="R25" s="90">
        <f ca="1">$G$5+G$10+$C25+M25</f>
        <v>21</v>
      </c>
      <c r="S25" s="90">
        <f ca="1">$G$5+H$10+$C25+N25</f>
        <v>17</v>
      </c>
      <c r="T25" s="6" t="s">
        <v>114</v>
      </c>
      <c r="U25" s="176"/>
    </row>
    <row r="26" spans="1:21" ht="18">
      <c r="A26" s="176"/>
      <c r="B26" s="88"/>
      <c r="C26" s="89"/>
      <c r="D26" s="89"/>
      <c r="E26" s="164"/>
      <c r="F26" s="123">
        <f t="shared" ca="1" si="3"/>
        <v>26</v>
      </c>
      <c r="G26" s="124">
        <f t="shared" ca="1" si="3"/>
        <v>19</v>
      </c>
      <c r="H26" s="124">
        <f t="shared" ca="1" si="3"/>
        <v>17</v>
      </c>
      <c r="I26" s="166"/>
      <c r="J26" s="199"/>
      <c r="K26" s="10"/>
      <c r="L26" s="90"/>
      <c r="M26" s="90"/>
      <c r="N26" s="109"/>
      <c r="O26" s="176"/>
      <c r="P26" s="23"/>
      <c r="Q26" s="152">
        <f ca="1">F27/$Q$5</f>
        <v>28.333333333333332</v>
      </c>
      <c r="R26" s="152">
        <f ca="1">G27/$Q$5</f>
        <v>21</v>
      </c>
      <c r="S26" s="152">
        <f ca="1">H27/$Q$5</f>
        <v>16.333333333333332</v>
      </c>
      <c r="T26" s="153" t="s">
        <v>90</v>
      </c>
      <c r="U26" s="176"/>
    </row>
    <row r="27" spans="1:21" ht="18" customHeight="1" thickBot="1">
      <c r="A27" s="176"/>
      <c r="B27" s="96"/>
      <c r="C27" s="97"/>
      <c r="D27" s="97"/>
      <c r="E27" s="167" t="s">
        <v>82</v>
      </c>
      <c r="F27" s="148">
        <f ca="1">SUM(F24:F26)</f>
        <v>85</v>
      </c>
      <c r="G27" s="149">
        <f ca="1">SUM(G24:G26)</f>
        <v>63</v>
      </c>
      <c r="H27" s="149">
        <f ca="1">SUM(H24:H26)</f>
        <v>49</v>
      </c>
      <c r="I27" s="168">
        <f ca="1">SUM(F24:H26)</f>
        <v>197</v>
      </c>
      <c r="J27" s="199"/>
      <c r="K27" s="113"/>
      <c r="L27" s="98"/>
      <c r="M27" s="98"/>
      <c r="N27" s="114"/>
      <c r="O27" s="176"/>
      <c r="P27" s="25"/>
      <c r="Q27" s="122"/>
      <c r="R27" s="122"/>
      <c r="S27" s="122"/>
      <c r="T27" s="31"/>
      <c r="U27" s="176"/>
    </row>
    <row r="28" spans="1:21" ht="16">
      <c r="A28" s="176"/>
      <c r="B28" s="88"/>
      <c r="C28" s="89"/>
      <c r="D28" s="89"/>
      <c r="E28" s="164"/>
      <c r="F28" s="123">
        <f t="shared" ref="F28:H30" ca="1" si="4">$G$5+F$10+$C$29+L$29+ROUND(NORMSINV(RAND())*$C$5,0)</f>
        <v>19</v>
      </c>
      <c r="G28" s="124">
        <f t="shared" ca="1" si="4"/>
        <v>17</v>
      </c>
      <c r="H28" s="124">
        <f t="shared" ca="1" si="4"/>
        <v>7</v>
      </c>
      <c r="I28" s="169"/>
      <c r="J28" s="199"/>
      <c r="K28" s="10"/>
      <c r="L28" s="90"/>
      <c r="M28" s="90"/>
      <c r="N28" s="109"/>
      <c r="O28" s="176"/>
      <c r="P28" s="23"/>
      <c r="Q28" s="121"/>
      <c r="R28" s="121"/>
      <c r="S28" s="121"/>
      <c r="T28" s="29"/>
      <c r="U28" s="176"/>
    </row>
    <row r="29" spans="1:21" ht="18">
      <c r="A29" s="176"/>
      <c r="B29" s="88" t="s">
        <v>26</v>
      </c>
      <c r="C29" s="89">
        <f ca="1">ROUND(NORMSINV(RAND())*$E$5,0)</f>
        <v>-2</v>
      </c>
      <c r="D29" s="89">
        <f ca="1">$G$5+C29</f>
        <v>13</v>
      </c>
      <c r="E29" s="164"/>
      <c r="F29" s="123">
        <f t="shared" ca="1" si="4"/>
        <v>18</v>
      </c>
      <c r="G29" s="124">
        <f t="shared" ca="1" si="4"/>
        <v>16</v>
      </c>
      <c r="H29" s="124">
        <f t="shared" ca="1" si="4"/>
        <v>7</v>
      </c>
      <c r="I29" s="165"/>
      <c r="J29" s="199"/>
      <c r="K29" s="10" t="s">
        <v>107</v>
      </c>
      <c r="L29" s="90">
        <f ca="1">ROUND(NORMSINV(RAND())*$F$5,0)</f>
        <v>1</v>
      </c>
      <c r="M29" s="90">
        <f ca="1">ROUND(NORMSINV(RAND())*$F$5,0)</f>
        <v>7</v>
      </c>
      <c r="N29" s="109">
        <f ca="1">ROUND(NORMSINV(RAND())*$F$5,0)</f>
        <v>-4</v>
      </c>
      <c r="O29" s="176"/>
      <c r="P29" s="23" t="s">
        <v>22</v>
      </c>
      <c r="Q29" s="90">
        <f ca="1">$G$5+F$10+$C29+L29</f>
        <v>19</v>
      </c>
      <c r="R29" s="90">
        <f ca="1">$G$5+G$10+$C29+M29</f>
        <v>17</v>
      </c>
      <c r="S29" s="90">
        <f ca="1">$G$5+H$10+$C29+N29</f>
        <v>7</v>
      </c>
      <c r="T29" s="6" t="s">
        <v>115</v>
      </c>
      <c r="U29" s="176"/>
    </row>
    <row r="30" spans="1:21" ht="18">
      <c r="A30" s="176"/>
      <c r="B30" s="88"/>
      <c r="C30" s="89"/>
      <c r="D30" s="89"/>
      <c r="E30" s="164"/>
      <c r="F30" s="123">
        <f t="shared" ca="1" si="4"/>
        <v>20</v>
      </c>
      <c r="G30" s="124">
        <f t="shared" ca="1" si="4"/>
        <v>18</v>
      </c>
      <c r="H30" s="124">
        <f t="shared" ca="1" si="4"/>
        <v>6</v>
      </c>
      <c r="I30" s="166"/>
      <c r="J30" s="199"/>
      <c r="K30" s="10"/>
      <c r="L30" s="90"/>
      <c r="M30" s="90"/>
      <c r="N30" s="109"/>
      <c r="O30" s="176"/>
      <c r="P30" s="23"/>
      <c r="Q30" s="152">
        <f ca="1">F31/$Q$5</f>
        <v>19</v>
      </c>
      <c r="R30" s="152">
        <f ca="1">G31/$Q$5</f>
        <v>17</v>
      </c>
      <c r="S30" s="152">
        <f ca="1">H31/$Q$5</f>
        <v>6.666666666666667</v>
      </c>
      <c r="T30" s="153" t="s">
        <v>91</v>
      </c>
      <c r="U30" s="176"/>
    </row>
    <row r="31" spans="1:21" ht="18" customHeight="1" thickBot="1">
      <c r="A31" s="176"/>
      <c r="B31" s="96"/>
      <c r="C31" s="97"/>
      <c r="D31" s="97"/>
      <c r="E31" s="167" t="s">
        <v>83</v>
      </c>
      <c r="F31" s="148">
        <f ca="1">SUM(F28:F30)</f>
        <v>57</v>
      </c>
      <c r="G31" s="149">
        <f ca="1">SUM(G28:G30)</f>
        <v>51</v>
      </c>
      <c r="H31" s="149">
        <f ca="1">SUM(H28:H30)</f>
        <v>20</v>
      </c>
      <c r="I31" s="168">
        <f ca="1">SUM(F28:H30)</f>
        <v>128</v>
      </c>
      <c r="J31" s="199"/>
      <c r="K31" s="113"/>
      <c r="L31" s="98"/>
      <c r="M31" s="98"/>
      <c r="N31" s="114"/>
      <c r="O31" s="176"/>
      <c r="P31" s="25"/>
      <c r="Q31" s="122"/>
      <c r="R31" s="122"/>
      <c r="S31" s="122"/>
      <c r="T31" s="31"/>
      <c r="U31" s="176"/>
    </row>
    <row r="32" spans="1:21" ht="16">
      <c r="A32" s="176"/>
      <c r="B32" s="88"/>
      <c r="C32" s="89"/>
      <c r="D32" s="158"/>
      <c r="E32" s="164"/>
      <c r="F32" s="123">
        <f t="shared" ref="F32:H34" ca="1" si="5">$G$5+F$10+$C$33+L$33+ROUND(NORMSINV(RAND())*$C$5,0)</f>
        <v>21</v>
      </c>
      <c r="G32" s="124">
        <f t="shared" ca="1" si="5"/>
        <v>16</v>
      </c>
      <c r="H32" s="124">
        <f t="shared" ca="1" si="5"/>
        <v>16</v>
      </c>
      <c r="I32" s="169"/>
      <c r="J32" s="199"/>
      <c r="K32" s="92"/>
      <c r="L32" s="90"/>
      <c r="M32" s="90"/>
      <c r="N32" s="109"/>
      <c r="O32" s="176"/>
      <c r="P32" s="26"/>
      <c r="Q32" s="121"/>
      <c r="R32" s="121"/>
      <c r="S32" s="121"/>
      <c r="T32" s="29"/>
      <c r="U32" s="176"/>
    </row>
    <row r="33" spans="1:21" ht="18">
      <c r="A33" s="176"/>
      <c r="B33" s="88" t="s">
        <v>27</v>
      </c>
      <c r="C33" s="89">
        <f ca="1">ROUND(NORMSINV(RAND())*$E$5,0)</f>
        <v>2</v>
      </c>
      <c r="D33" s="89">
        <f ca="1">$G$5+C33</f>
        <v>17</v>
      </c>
      <c r="E33" s="164"/>
      <c r="F33" s="123">
        <f t="shared" ca="1" si="5"/>
        <v>22</v>
      </c>
      <c r="G33" s="124">
        <f t="shared" ca="1" si="5"/>
        <v>16</v>
      </c>
      <c r="H33" s="124">
        <f t="shared" ca="1" si="5"/>
        <v>15</v>
      </c>
      <c r="I33" s="170"/>
      <c r="J33" s="199"/>
      <c r="K33" s="10" t="s">
        <v>108</v>
      </c>
      <c r="L33" s="90">
        <f ca="1">ROUND(NORMSINV(RAND())*$F$5,0)</f>
        <v>-1</v>
      </c>
      <c r="M33" s="90">
        <f ca="1">ROUND(NORMSINV(RAND())*$F$5,0)</f>
        <v>3</v>
      </c>
      <c r="N33" s="109">
        <f ca="1">ROUND(NORMSINV(RAND())*$F$5,0)</f>
        <v>1</v>
      </c>
      <c r="O33" s="176"/>
      <c r="P33" s="23" t="s">
        <v>23</v>
      </c>
      <c r="Q33" s="90">
        <f ca="1">$G$5+F$10+$C33+L33</f>
        <v>21</v>
      </c>
      <c r="R33" s="90">
        <f ca="1">$G$5+G$10+$C33+M33</f>
        <v>17</v>
      </c>
      <c r="S33" s="90">
        <f ca="1">$G$5+H$10+$C33+N33</f>
        <v>16</v>
      </c>
      <c r="T33" s="6" t="s">
        <v>116</v>
      </c>
      <c r="U33" s="176"/>
    </row>
    <row r="34" spans="1:21" ht="18">
      <c r="A34" s="176"/>
      <c r="B34" s="91"/>
      <c r="C34" s="99"/>
      <c r="D34" s="99"/>
      <c r="E34" s="164"/>
      <c r="F34" s="123">
        <f t="shared" ca="1" si="5"/>
        <v>22</v>
      </c>
      <c r="G34" s="124">
        <f t="shared" ca="1" si="5"/>
        <v>17</v>
      </c>
      <c r="H34" s="124">
        <f t="shared" ca="1" si="5"/>
        <v>16</v>
      </c>
      <c r="I34" s="165"/>
      <c r="J34" s="200"/>
      <c r="K34" s="92"/>
      <c r="L34" s="90"/>
      <c r="M34" s="90"/>
      <c r="N34" s="109"/>
      <c r="O34" s="176"/>
      <c r="P34" s="26"/>
      <c r="Q34" s="152">
        <f ca="1">F35/$Q$5</f>
        <v>21.666666666666668</v>
      </c>
      <c r="R34" s="152">
        <f ca="1">G35/$Q$5</f>
        <v>16.333333333333332</v>
      </c>
      <c r="S34" s="152">
        <f ca="1">H35/$Q$5</f>
        <v>15.666666666666666</v>
      </c>
      <c r="T34" s="153" t="s">
        <v>92</v>
      </c>
      <c r="U34" s="176"/>
    </row>
    <row r="35" spans="1:21" ht="18" customHeight="1" thickBot="1">
      <c r="A35" s="176"/>
      <c r="B35" s="100"/>
      <c r="C35" s="101"/>
      <c r="D35" s="101"/>
      <c r="E35" s="171" t="s">
        <v>84</v>
      </c>
      <c r="F35" s="150">
        <f ca="1">SUM(F32:F34)</f>
        <v>65</v>
      </c>
      <c r="G35" s="151">
        <f ca="1">SUM(G32:G34)</f>
        <v>49</v>
      </c>
      <c r="H35" s="151">
        <f ca="1">SUM(H32:H34)</f>
        <v>47</v>
      </c>
      <c r="I35" s="168">
        <f ca="1">SUM(F32:H34)</f>
        <v>161</v>
      </c>
      <c r="J35" s="200"/>
      <c r="K35" s="102"/>
      <c r="L35" s="98"/>
      <c r="M35" s="98"/>
      <c r="N35" s="114"/>
      <c r="O35" s="176"/>
      <c r="P35" s="27"/>
      <c r="Q35" s="30"/>
      <c r="R35" s="30"/>
      <c r="S35" s="30"/>
      <c r="T35" s="32"/>
      <c r="U35" s="176"/>
    </row>
    <row r="36" spans="1:21" ht="24" customHeight="1" thickBot="1">
      <c r="A36" s="176"/>
      <c r="B36" s="12"/>
      <c r="C36" s="11"/>
      <c r="D36" s="11"/>
      <c r="E36" s="172" t="s">
        <v>85</v>
      </c>
      <c r="F36" s="173">
        <f ca="1">SUM(F15,F19,F23,F27,F31,F35)</f>
        <v>392</v>
      </c>
      <c r="G36" s="174">
        <f ca="1">SUM(G15,G19,G23,G27,G31,G35)</f>
        <v>269</v>
      </c>
      <c r="H36" s="174">
        <f ca="1">SUM(H15,H19,H23,H27,H31,H35)</f>
        <v>219</v>
      </c>
      <c r="I36" s="175">
        <f ca="1">SUM(I14:I35)</f>
        <v>880</v>
      </c>
      <c r="J36" s="201"/>
      <c r="K36" s="35"/>
      <c r="L36" s="13"/>
      <c r="M36" s="13"/>
      <c r="N36" s="14"/>
      <c r="O36" s="176"/>
      <c r="P36" s="154" t="s">
        <v>93</v>
      </c>
      <c r="Q36" s="155">
        <f ca="1">F36/$E$41</f>
        <v>21.777777777777779</v>
      </c>
      <c r="R36" s="155">
        <f ca="1">G36/$E$41</f>
        <v>14.944444444444445</v>
      </c>
      <c r="S36" s="155">
        <f ca="1">H36/$E$41</f>
        <v>12.166666666666666</v>
      </c>
      <c r="T36" s="156">
        <f ca="1">AVERAGE(Q36:S36)</f>
        <v>16.296296296296294</v>
      </c>
      <c r="U36" s="182" t="s">
        <v>24</v>
      </c>
    </row>
    <row r="37" spans="1:21">
      <c r="A37" s="176"/>
      <c r="B37" s="179"/>
      <c r="C37" s="179"/>
      <c r="D37" s="179"/>
      <c r="E37" s="176"/>
      <c r="F37" s="184"/>
      <c r="G37" s="184"/>
      <c r="H37" s="184"/>
      <c r="I37" s="185" t="s">
        <v>47</v>
      </c>
      <c r="J37" s="18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</row>
    <row r="38" spans="1:21" ht="14" thickBot="1">
      <c r="A38" s="176"/>
      <c r="B38" s="179"/>
      <c r="C38" s="179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 ht="16">
      <c r="A39" s="176"/>
      <c r="B39" s="36" t="s">
        <v>9</v>
      </c>
      <c r="C39" s="48"/>
      <c r="D39" s="48"/>
      <c r="E39" s="49"/>
      <c r="F39" s="50"/>
      <c r="G39" s="50"/>
      <c r="H39" s="50"/>
      <c r="I39" s="51"/>
      <c r="J39" s="18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1:21" ht="17">
      <c r="A40" s="176"/>
      <c r="B40" s="45" t="s">
        <v>3</v>
      </c>
      <c r="C40" s="46">
        <f ca="1">SUMSQ(F15:H15,F19:H19,F23:H23,F27:H27,F31:H31,F35:H35)</f>
        <v>48230</v>
      </c>
      <c r="D40" s="52" t="s">
        <v>76</v>
      </c>
      <c r="E40" s="53">
        <v>3</v>
      </c>
      <c r="F40" s="54" t="s">
        <v>77</v>
      </c>
      <c r="G40" s="55">
        <f ca="1">C40/E40-C43/E43</f>
        <v>1735.9259259259252</v>
      </c>
      <c r="H40" s="56"/>
      <c r="I40" s="57"/>
      <c r="J40" s="184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 ht="18">
      <c r="A41" s="176"/>
      <c r="B41" s="45" t="s">
        <v>4</v>
      </c>
      <c r="C41" s="46">
        <f ca="1">SUMSQ(F36:H36)</f>
        <v>273986</v>
      </c>
      <c r="D41" s="54" t="s">
        <v>10</v>
      </c>
      <c r="E41" s="46">
        <f>Q6*E40</f>
        <v>18</v>
      </c>
      <c r="F41" s="54" t="s">
        <v>78</v>
      </c>
      <c r="G41" s="55">
        <f ca="1">C41/E41-C43/E43</f>
        <v>880.70370370370438</v>
      </c>
      <c r="H41" s="56"/>
      <c r="I41" s="57"/>
      <c r="J41" s="184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2" spans="1:21" ht="18">
      <c r="A42" s="176"/>
      <c r="B42" s="45" t="s">
        <v>5</v>
      </c>
      <c r="C42" s="46">
        <f ca="1">SUMSQ(I14:I35)</f>
        <v>133726</v>
      </c>
      <c r="D42" s="54" t="s">
        <v>11</v>
      </c>
      <c r="E42" s="46">
        <f>E40*Q5</f>
        <v>9</v>
      </c>
      <c r="F42" s="56" t="s">
        <v>0</v>
      </c>
      <c r="G42" s="55">
        <f ca="1">C42/E42-C43/E43</f>
        <v>517.70370370370438</v>
      </c>
      <c r="H42" s="56"/>
      <c r="I42" s="57"/>
      <c r="J42" s="184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 ht="16">
      <c r="A43" s="176"/>
      <c r="B43" s="47" t="s">
        <v>6</v>
      </c>
      <c r="C43" s="46">
        <f ca="1">I36^2</f>
        <v>774400</v>
      </c>
      <c r="D43" s="54" t="s">
        <v>16</v>
      </c>
      <c r="E43" s="46">
        <f>E40*Q5*Q6</f>
        <v>54</v>
      </c>
      <c r="F43" s="56" t="s">
        <v>17</v>
      </c>
      <c r="G43" s="55">
        <f ca="1">G40-(G41+G42)</f>
        <v>337.51851851851643</v>
      </c>
      <c r="H43" s="56"/>
      <c r="I43" s="57"/>
      <c r="J43" s="184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1:21" ht="17">
      <c r="A44" s="176"/>
      <c r="B44" s="45" t="s">
        <v>8</v>
      </c>
      <c r="C44" s="46">
        <f ca="1">SUMSQ(F12:H14,F16:H18,F20:H22,F24:H26,F28:H30,F32:H34)</f>
        <v>16112</v>
      </c>
      <c r="D44" s="58"/>
      <c r="E44" s="58"/>
      <c r="F44" s="54" t="s">
        <v>51</v>
      </c>
      <c r="G44" s="55">
        <f ca="1">C44-C40/E40</f>
        <v>35.33333333333394</v>
      </c>
      <c r="H44" s="59"/>
      <c r="I44" s="60"/>
      <c r="J44" s="178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</row>
    <row r="45" spans="1:21" ht="18" thickBot="1">
      <c r="A45" s="176"/>
      <c r="B45" s="61"/>
      <c r="C45" s="62"/>
      <c r="D45" s="63"/>
      <c r="E45" s="63"/>
      <c r="F45" s="64"/>
      <c r="G45" s="65"/>
      <c r="H45" s="66"/>
      <c r="I45" s="67"/>
      <c r="J45" s="178"/>
      <c r="K45" s="179"/>
      <c r="L45" s="176"/>
      <c r="M45" s="176"/>
      <c r="N45" s="176"/>
      <c r="O45" s="176"/>
      <c r="P45" s="176"/>
      <c r="Q45" s="176"/>
      <c r="R45" s="176"/>
      <c r="S45" s="176"/>
      <c r="T45" s="176"/>
      <c r="U45" s="176"/>
    </row>
    <row r="46" spans="1:21" ht="16">
      <c r="A46" s="176"/>
      <c r="B46" s="36" t="s">
        <v>52</v>
      </c>
      <c r="C46" s="48"/>
      <c r="D46" s="49"/>
      <c r="E46" s="49"/>
      <c r="F46" s="48"/>
      <c r="G46" s="48"/>
      <c r="H46" s="48"/>
      <c r="I46" s="68"/>
      <c r="J46" s="179"/>
      <c r="K46" s="184"/>
      <c r="L46" s="176"/>
      <c r="M46" s="176"/>
      <c r="N46" s="176"/>
      <c r="O46" s="176"/>
      <c r="P46" s="176"/>
      <c r="Q46" s="176"/>
      <c r="R46" s="176"/>
      <c r="S46" s="176"/>
      <c r="T46" s="176"/>
      <c r="U46" s="176"/>
    </row>
    <row r="47" spans="1:21" ht="16">
      <c r="A47" s="176"/>
      <c r="B47" s="69" t="s">
        <v>53</v>
      </c>
      <c r="C47" s="70" t="s">
        <v>54</v>
      </c>
      <c r="D47" s="70" t="s">
        <v>55</v>
      </c>
      <c r="E47" s="70" t="s">
        <v>56</v>
      </c>
      <c r="F47" s="71" t="s">
        <v>57</v>
      </c>
      <c r="G47" s="72" t="s">
        <v>58</v>
      </c>
      <c r="H47" s="70" t="s">
        <v>59</v>
      </c>
      <c r="I47" s="73" t="s">
        <v>60</v>
      </c>
      <c r="J47" s="184"/>
      <c r="K47" s="179"/>
      <c r="L47" s="176"/>
      <c r="M47" s="176"/>
      <c r="N47" s="176"/>
      <c r="O47" s="176"/>
      <c r="P47" s="176"/>
      <c r="Q47" s="176"/>
      <c r="R47" s="176"/>
      <c r="S47" s="176"/>
      <c r="T47" s="176"/>
      <c r="U47" s="176"/>
    </row>
    <row r="48" spans="1:21" ht="16">
      <c r="A48" s="176"/>
      <c r="B48" s="74" t="s">
        <v>12</v>
      </c>
      <c r="C48" s="75">
        <f>Q5*Q6-1</f>
        <v>17</v>
      </c>
      <c r="D48" s="59">
        <f ca="1">G40</f>
        <v>1735.9259259259252</v>
      </c>
      <c r="E48" s="59"/>
      <c r="F48" s="58"/>
      <c r="G48" s="75"/>
      <c r="H48" s="59"/>
      <c r="I48" s="76"/>
      <c r="J48" s="179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</row>
    <row r="49" spans="1:21" ht="16">
      <c r="A49" s="176"/>
      <c r="B49" s="77" t="s">
        <v>61</v>
      </c>
      <c r="C49" s="78">
        <f>Q5-1</f>
        <v>2</v>
      </c>
      <c r="D49" s="54">
        <f ca="1">G41</f>
        <v>880.70370370370438</v>
      </c>
      <c r="E49" s="59">
        <f ca="1">D49/C49</f>
        <v>440.35185185185219</v>
      </c>
      <c r="F49" s="58">
        <f>C6+Q4*F6+Q4*Q6*D6</f>
        <v>478</v>
      </c>
      <c r="G49" s="79">
        <f ca="1">E49/E51</f>
        <v>13.046746406232947</v>
      </c>
      <c r="H49" s="79">
        <f>FINV(0.05,C49,C51)</f>
        <v>4.1028210151801776</v>
      </c>
      <c r="I49" s="76" t="str">
        <f ca="1">IF(G49&gt;H49,"Reject", "Don't reject")</f>
        <v>Reject</v>
      </c>
      <c r="J49" s="178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</row>
    <row r="50" spans="1:21" ht="16">
      <c r="A50" s="176"/>
      <c r="B50" s="77" t="s">
        <v>62</v>
      </c>
      <c r="C50" s="78">
        <f>Q6-1</f>
        <v>5</v>
      </c>
      <c r="D50" s="54">
        <f ca="1">G42</f>
        <v>517.70370370370438</v>
      </c>
      <c r="E50" s="59">
        <f ca="1">D50/C50</f>
        <v>103.54074074074087</v>
      </c>
      <c r="F50" s="58">
        <f>C6+Q4*F6+Q5*Q4*E6</f>
        <v>109</v>
      </c>
      <c r="G50" s="58"/>
      <c r="H50" s="59"/>
      <c r="I50" s="60"/>
      <c r="J50" s="178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1" spans="1:21" ht="16">
      <c r="A51" s="176"/>
      <c r="B51" s="77" t="s">
        <v>13</v>
      </c>
      <c r="C51" s="78">
        <f>C49*C50</f>
        <v>10</v>
      </c>
      <c r="D51" s="54">
        <f ca="1">G43</f>
        <v>337.51851851851643</v>
      </c>
      <c r="E51" s="59">
        <f ca="1">D51/C51</f>
        <v>33.75185185185164</v>
      </c>
      <c r="F51" s="58">
        <f>C6+Q4*F6</f>
        <v>28</v>
      </c>
      <c r="G51" s="58"/>
      <c r="H51" s="59"/>
      <c r="I51" s="60"/>
      <c r="J51" s="178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2" spans="1:21" ht="16">
      <c r="A52" s="176"/>
      <c r="B52" s="74" t="s">
        <v>63</v>
      </c>
      <c r="C52" s="75">
        <f>Q5*Q6*(E40-1)</f>
        <v>36</v>
      </c>
      <c r="D52" s="59">
        <f ca="1">G44</f>
        <v>35.33333333333394</v>
      </c>
      <c r="E52" s="55">
        <f ca="1">D52/C52</f>
        <v>0.98148148148149827</v>
      </c>
      <c r="F52" s="59">
        <f>C6</f>
        <v>1</v>
      </c>
      <c r="G52" s="59"/>
      <c r="H52" s="58"/>
      <c r="I52" s="80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</row>
    <row r="53" spans="1:21" ht="16">
      <c r="A53" s="176"/>
      <c r="B53" s="81" t="s">
        <v>64</v>
      </c>
      <c r="C53" s="46">
        <f>E43-1</f>
        <v>53</v>
      </c>
      <c r="D53" s="55">
        <f ca="1">C44-C43/E43</f>
        <v>1771.2592592592591</v>
      </c>
      <c r="E53" s="58"/>
      <c r="F53" s="58"/>
      <c r="G53" s="58"/>
      <c r="H53" s="58"/>
      <c r="I53" s="80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</row>
    <row r="54" spans="1:21" ht="16">
      <c r="A54" s="176"/>
      <c r="B54" s="77"/>
      <c r="C54" s="54"/>
      <c r="D54" s="58"/>
      <c r="E54" s="58"/>
      <c r="F54" s="58"/>
      <c r="G54" s="58"/>
      <c r="H54" s="58"/>
      <c r="I54" s="80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</row>
    <row r="55" spans="1:21">
      <c r="A55" s="176"/>
      <c r="B55" s="189"/>
      <c r="C55" s="190"/>
      <c r="D55" s="191"/>
      <c r="E55" s="191"/>
      <c r="F55" s="191"/>
      <c r="G55" s="191"/>
      <c r="H55" s="191"/>
      <c r="I55" s="192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1:21" ht="14" thickBot="1">
      <c r="A56" s="176"/>
      <c r="B56" s="193"/>
      <c r="C56" s="194"/>
      <c r="D56" s="195"/>
      <c r="E56" s="195"/>
      <c r="F56" s="195"/>
      <c r="G56" s="195"/>
      <c r="H56" s="195"/>
      <c r="I56" s="19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1:21">
      <c r="A57" s="176"/>
      <c r="B57" s="179"/>
      <c r="C57" s="179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</sheetData>
  <sheetCalcPr fullCalcOnLoad="1"/>
  <mergeCells count="9">
    <mergeCell ref="K8:N10"/>
    <mergeCell ref="Q8:S10"/>
    <mergeCell ref="B2:G2"/>
    <mergeCell ref="B8:D9"/>
    <mergeCell ref="E8:H8"/>
    <mergeCell ref="R3:T3"/>
    <mergeCell ref="P2:T2"/>
    <mergeCell ref="H4:M4"/>
    <mergeCell ref="H3:M3"/>
  </mergeCells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V57"/>
  <sheetViews>
    <sheetView workbookViewId="0">
      <selection activeCell="N33" sqref="N33"/>
    </sheetView>
  </sheetViews>
  <sheetFormatPr baseColWidth="10" defaultColWidth="13.28515625" defaultRowHeight="13"/>
  <cols>
    <col min="1" max="1" width="2.42578125" style="3" customWidth="1"/>
    <col min="2" max="3" width="14" style="1" customWidth="1"/>
    <col min="4" max="8" width="14" style="3" customWidth="1"/>
    <col min="9" max="9" width="11.28515625" style="3" customWidth="1"/>
    <col min="10" max="10" width="4.5703125" style="3" customWidth="1"/>
    <col min="11" max="11" width="9.140625" style="3" customWidth="1"/>
    <col min="12" max="14" width="7.140625" style="3" customWidth="1"/>
    <col min="15" max="15" width="3.85546875" style="3" customWidth="1"/>
    <col min="16" max="20" width="8.85546875" style="3" customWidth="1"/>
    <col min="21" max="21" width="3.140625" style="3" customWidth="1"/>
    <col min="22" max="16384" width="13.28515625" style="3"/>
  </cols>
  <sheetData>
    <row r="1" spans="1:22" ht="11" customHeight="1" thickBot="1">
      <c r="A1" s="176"/>
      <c r="B1" s="179"/>
      <c r="C1" s="179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2" ht="15" customHeight="1" thickBot="1">
      <c r="A2" s="176"/>
      <c r="B2" s="233" t="s">
        <v>148</v>
      </c>
      <c r="C2" s="234"/>
      <c r="D2" s="234"/>
      <c r="E2" s="234"/>
      <c r="F2" s="234"/>
      <c r="G2" s="234"/>
      <c r="H2" s="8"/>
      <c r="I2" s="8"/>
      <c r="J2" s="8"/>
      <c r="K2" s="8"/>
      <c r="L2" s="8"/>
      <c r="M2" s="8"/>
      <c r="N2" s="15"/>
      <c r="O2" s="176"/>
      <c r="P2" s="235" t="s">
        <v>149</v>
      </c>
      <c r="Q2" s="236"/>
      <c r="R2" s="236"/>
      <c r="S2" s="236"/>
      <c r="T2" s="237"/>
      <c r="U2" s="176"/>
    </row>
    <row r="3" spans="1:22" s="4" customFormat="1" ht="33" customHeight="1">
      <c r="A3" s="177"/>
      <c r="B3" s="82" t="s">
        <v>67</v>
      </c>
      <c r="C3" s="134" t="s">
        <v>125</v>
      </c>
      <c r="D3" s="134" t="s">
        <v>126</v>
      </c>
      <c r="E3" s="134" t="s">
        <v>127</v>
      </c>
      <c r="F3" s="135" t="s">
        <v>128</v>
      </c>
      <c r="G3" s="134" t="s">
        <v>129</v>
      </c>
      <c r="H3" s="230" t="s">
        <v>48</v>
      </c>
      <c r="I3" s="231"/>
      <c r="J3" s="231"/>
      <c r="K3" s="231"/>
      <c r="L3" s="231"/>
      <c r="M3" s="232"/>
      <c r="N3" s="16"/>
      <c r="O3" s="177"/>
      <c r="P3" s="136"/>
      <c r="Q3" s="137"/>
      <c r="R3" s="222" t="s">
        <v>135</v>
      </c>
      <c r="S3" s="222"/>
      <c r="T3" s="223"/>
      <c r="U3" s="177"/>
    </row>
    <row r="4" spans="1:22" s="5" customFormat="1" ht="29" customHeight="1" thickBot="1">
      <c r="A4" s="178"/>
      <c r="B4" s="17"/>
      <c r="C4" s="83" t="s">
        <v>70</v>
      </c>
      <c r="D4" s="83" t="s">
        <v>71</v>
      </c>
      <c r="E4" s="83" t="s">
        <v>72</v>
      </c>
      <c r="F4" s="84" t="s">
        <v>73</v>
      </c>
      <c r="G4" s="85" t="s">
        <v>74</v>
      </c>
      <c r="H4" s="227" t="s">
        <v>49</v>
      </c>
      <c r="I4" s="228"/>
      <c r="J4" s="228"/>
      <c r="K4" s="228"/>
      <c r="L4" s="228"/>
      <c r="M4" s="229"/>
      <c r="N4" s="18"/>
      <c r="O4" s="178"/>
      <c r="P4" s="138" t="s">
        <v>136</v>
      </c>
      <c r="Q4" s="139">
        <v>3</v>
      </c>
      <c r="R4" s="140" t="s">
        <v>109</v>
      </c>
      <c r="S4" s="140" t="s">
        <v>45</v>
      </c>
      <c r="T4" s="141" t="s">
        <v>46</v>
      </c>
      <c r="U4" s="178"/>
    </row>
    <row r="5" spans="1:22" ht="23" thickBot="1">
      <c r="A5" s="176"/>
      <c r="B5" s="86" t="s">
        <v>68</v>
      </c>
      <c r="C5" s="128">
        <v>2</v>
      </c>
      <c r="D5" s="129">
        <v>3</v>
      </c>
      <c r="E5" s="129">
        <v>2</v>
      </c>
      <c r="F5" s="130">
        <v>1</v>
      </c>
      <c r="G5" s="133">
        <v>15</v>
      </c>
      <c r="H5" s="9"/>
      <c r="I5" s="9"/>
      <c r="J5" s="9"/>
      <c r="K5" s="9"/>
      <c r="L5" s="9"/>
      <c r="M5" s="9"/>
      <c r="N5" s="19"/>
      <c r="O5" s="176"/>
      <c r="P5" s="138" t="s">
        <v>137</v>
      </c>
      <c r="Q5" s="139">
        <v>3</v>
      </c>
      <c r="R5" s="142">
        <v>1</v>
      </c>
      <c r="S5" s="142">
        <v>2</v>
      </c>
      <c r="T5" s="143">
        <v>5</v>
      </c>
      <c r="U5" s="176"/>
    </row>
    <row r="6" spans="1:22" ht="25" customHeight="1" thickBot="1">
      <c r="A6" s="176"/>
      <c r="B6" s="87" t="s">
        <v>69</v>
      </c>
      <c r="C6" s="131">
        <f>C5^2</f>
        <v>4</v>
      </c>
      <c r="D6" s="131">
        <f>D5^2</f>
        <v>9</v>
      </c>
      <c r="E6" s="131">
        <f>E5^2</f>
        <v>4</v>
      </c>
      <c r="F6" s="132">
        <f>F5^2</f>
        <v>1</v>
      </c>
      <c r="G6" s="20"/>
      <c r="H6" s="20"/>
      <c r="I6" s="20"/>
      <c r="J6" s="20"/>
      <c r="K6" s="20"/>
      <c r="L6" s="20"/>
      <c r="M6" s="20"/>
      <c r="N6" s="14"/>
      <c r="O6" s="176"/>
      <c r="P6" s="144" t="s">
        <v>138</v>
      </c>
      <c r="Q6" s="145">
        <v>6</v>
      </c>
      <c r="R6" s="146"/>
      <c r="S6" s="146"/>
      <c r="T6" s="147"/>
      <c r="U6" s="176"/>
    </row>
    <row r="7" spans="1:22" ht="14" thickBot="1">
      <c r="A7" s="176"/>
      <c r="B7" s="187"/>
      <c r="C7" s="187"/>
      <c r="D7" s="187"/>
      <c r="E7" s="188"/>
      <c r="F7" s="187"/>
      <c r="G7" s="187"/>
      <c r="H7" s="187"/>
      <c r="I7" s="187"/>
      <c r="J7" s="187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</row>
    <row r="8" spans="1:22" ht="32" customHeight="1">
      <c r="A8" s="176"/>
      <c r="B8" s="215" t="s">
        <v>143</v>
      </c>
      <c r="C8" s="216"/>
      <c r="D8" s="217"/>
      <c r="E8" s="221" t="s">
        <v>144</v>
      </c>
      <c r="F8" s="216"/>
      <c r="G8" s="216"/>
      <c r="H8" s="216"/>
      <c r="I8" s="33"/>
      <c r="J8" s="197"/>
      <c r="K8" s="205" t="s">
        <v>42</v>
      </c>
      <c r="L8" s="206"/>
      <c r="M8" s="206"/>
      <c r="N8" s="207"/>
      <c r="O8" s="176"/>
      <c r="P8" s="44" t="s">
        <v>1</v>
      </c>
      <c r="Q8" s="211" t="s">
        <v>50</v>
      </c>
      <c r="R8" s="211"/>
      <c r="S8" s="211"/>
      <c r="T8" s="39"/>
      <c r="U8" s="180"/>
      <c r="V8" s="41"/>
    </row>
    <row r="9" spans="1:22" ht="29" customHeight="1">
      <c r="A9" s="176"/>
      <c r="B9" s="218"/>
      <c r="C9" s="219"/>
      <c r="D9" s="220"/>
      <c r="E9" s="10"/>
      <c r="F9" s="90" t="s">
        <v>15</v>
      </c>
      <c r="G9" s="90" t="s">
        <v>45</v>
      </c>
      <c r="H9" s="90" t="s">
        <v>46</v>
      </c>
      <c r="I9" s="7"/>
      <c r="J9" s="198"/>
      <c r="K9" s="208"/>
      <c r="L9" s="209"/>
      <c r="M9" s="209"/>
      <c r="N9" s="210"/>
      <c r="O9" s="176"/>
      <c r="P9" s="37"/>
      <c r="Q9" s="212"/>
      <c r="R9" s="212"/>
      <c r="S9" s="212"/>
      <c r="T9" s="40"/>
      <c r="U9" s="181"/>
      <c r="V9" s="42"/>
    </row>
    <row r="10" spans="1:22" ht="20">
      <c r="A10" s="176"/>
      <c r="B10" s="91"/>
      <c r="C10" s="103" t="s">
        <v>131</v>
      </c>
      <c r="D10" s="104" t="s">
        <v>133</v>
      </c>
      <c r="E10" s="127" t="s">
        <v>119</v>
      </c>
      <c r="F10" s="115">
        <f ca="1">ROUND(NORMSINV(RAND())*$D$5,0)</f>
        <v>3</v>
      </c>
      <c r="G10" s="115">
        <f ca="1">ROUND(NORMSINV(RAND())*$D$5,0)</f>
        <v>1</v>
      </c>
      <c r="H10" s="115">
        <f ca="1">-(F10+G10)</f>
        <v>-4</v>
      </c>
      <c r="I10" s="34"/>
      <c r="J10" s="198"/>
      <c r="K10" s="208"/>
      <c r="L10" s="209"/>
      <c r="M10" s="209"/>
      <c r="N10" s="210"/>
      <c r="O10" s="176"/>
      <c r="P10" s="37"/>
      <c r="Q10" s="212"/>
      <c r="R10" s="212"/>
      <c r="S10" s="212"/>
      <c r="T10" s="38"/>
      <c r="U10" s="180"/>
      <c r="V10" s="41"/>
    </row>
    <row r="11" spans="1:22" ht="21" thickBot="1">
      <c r="A11" s="176"/>
      <c r="B11" s="100"/>
      <c r="C11" s="125" t="s">
        <v>117</v>
      </c>
      <c r="D11" s="126" t="s">
        <v>118</v>
      </c>
      <c r="E11" s="127" t="s">
        <v>120</v>
      </c>
      <c r="F11" s="115">
        <f ca="1">$G$5+F10</f>
        <v>18</v>
      </c>
      <c r="G11" s="115">
        <f ca="1">$G$5+G10</f>
        <v>16</v>
      </c>
      <c r="H11" s="115">
        <f ca="1">$G$5+H10</f>
        <v>11</v>
      </c>
      <c r="I11" s="159" t="s">
        <v>102</v>
      </c>
      <c r="J11" s="198"/>
      <c r="K11" s="102"/>
      <c r="L11" s="106" t="s">
        <v>44</v>
      </c>
      <c r="M11" s="107" t="s">
        <v>45</v>
      </c>
      <c r="N11" s="108" t="s">
        <v>46</v>
      </c>
      <c r="O11" s="176"/>
      <c r="P11" s="22"/>
      <c r="Q11" s="116" t="s">
        <v>15</v>
      </c>
      <c r="R11" s="116" t="s">
        <v>45</v>
      </c>
      <c r="S11" s="116" t="s">
        <v>46</v>
      </c>
      <c r="T11" s="117"/>
      <c r="U11" s="176"/>
    </row>
    <row r="12" spans="1:22" ht="16">
      <c r="A12" s="176"/>
      <c r="B12" s="105"/>
      <c r="C12" s="89"/>
      <c r="D12" s="89"/>
      <c r="E12" s="160"/>
      <c r="F12" s="161">
        <f t="shared" ref="F12:H14" ca="1" si="0">$G$5+F$10+$C$13+L$13+ROUND(NORMSINV(RAND())*$C$5,0)</f>
        <v>16</v>
      </c>
      <c r="G12" s="162">
        <f t="shared" ca="1" si="0"/>
        <v>12</v>
      </c>
      <c r="H12" s="162">
        <f t="shared" ca="1" si="0"/>
        <v>14</v>
      </c>
      <c r="I12" s="163"/>
      <c r="J12" s="199"/>
      <c r="K12" s="10"/>
      <c r="L12" s="90"/>
      <c r="M12" s="90"/>
      <c r="N12" s="109"/>
      <c r="O12" s="176"/>
      <c r="P12" s="23"/>
      <c r="Q12" s="118"/>
      <c r="R12" s="118"/>
      <c r="S12" s="118"/>
      <c r="T12" s="119"/>
      <c r="U12" s="176"/>
    </row>
    <row r="13" spans="1:22" ht="18">
      <c r="A13" s="176"/>
      <c r="B13" s="88" t="s">
        <v>34</v>
      </c>
      <c r="C13" s="89">
        <f ca="1">ROUND(NORMSINV(RAND())*$E$5,0)</f>
        <v>-1</v>
      </c>
      <c r="D13" s="89">
        <f ca="1">$G$5+C13</f>
        <v>14</v>
      </c>
      <c r="E13" s="164"/>
      <c r="F13" s="123">
        <f t="shared" ca="1" si="0"/>
        <v>15</v>
      </c>
      <c r="G13" s="124">
        <f t="shared" ca="1" si="0"/>
        <v>12</v>
      </c>
      <c r="H13" s="124">
        <f t="shared" ca="1" si="0"/>
        <v>11</v>
      </c>
      <c r="I13" s="165"/>
      <c r="J13" s="199"/>
      <c r="K13" s="10" t="s">
        <v>28</v>
      </c>
      <c r="L13" s="90">
        <f ca="1">ROUND(NORMSINV(RAND())*$F$5,0)</f>
        <v>0</v>
      </c>
      <c r="M13" s="90">
        <f ca="1">ROUND(NORMSINV(RAND())*$F$5,0)</f>
        <v>-3</v>
      </c>
      <c r="N13" s="110">
        <f ca="1">-(L13+M13)</f>
        <v>3</v>
      </c>
      <c r="O13" s="176"/>
      <c r="P13" s="23" t="s">
        <v>18</v>
      </c>
      <c r="Q13" s="90">
        <f ca="1">$G$5+F$10+$C13+L13</f>
        <v>17</v>
      </c>
      <c r="R13" s="90">
        <f ca="1">$G$5+G$10+$C13+M13</f>
        <v>12</v>
      </c>
      <c r="S13" s="90">
        <f ca="1">$G$5+H$10+$C13+N13</f>
        <v>13</v>
      </c>
      <c r="T13" s="6" t="s">
        <v>111</v>
      </c>
      <c r="U13" s="176"/>
    </row>
    <row r="14" spans="1:22" ht="18">
      <c r="A14" s="176"/>
      <c r="B14" s="91"/>
      <c r="C14" s="89"/>
      <c r="D14" s="99"/>
      <c r="E14" s="164"/>
      <c r="F14" s="123">
        <f t="shared" ca="1" si="0"/>
        <v>20</v>
      </c>
      <c r="G14" s="124">
        <f t="shared" ca="1" si="0"/>
        <v>12</v>
      </c>
      <c r="H14" s="124">
        <f t="shared" ca="1" si="0"/>
        <v>11</v>
      </c>
      <c r="I14" s="166"/>
      <c r="J14" s="199"/>
      <c r="K14" s="92"/>
      <c r="L14" s="90"/>
      <c r="M14" s="90"/>
      <c r="N14" s="109"/>
      <c r="O14" s="176"/>
      <c r="P14" s="21"/>
      <c r="Q14" s="152">
        <f ca="1">F15/$Q$5</f>
        <v>17</v>
      </c>
      <c r="R14" s="152">
        <f ca="1">G15/$Q$5</f>
        <v>12</v>
      </c>
      <c r="S14" s="152">
        <f ca="1">H15/$Q$5</f>
        <v>12</v>
      </c>
      <c r="T14" s="153" t="s">
        <v>87</v>
      </c>
      <c r="U14" s="176"/>
    </row>
    <row r="15" spans="1:22" ht="18" customHeight="1" thickBot="1">
      <c r="A15" s="176"/>
      <c r="B15" s="93"/>
      <c r="C15" s="94"/>
      <c r="D15" s="157"/>
      <c r="E15" s="167" t="s">
        <v>94</v>
      </c>
      <c r="F15" s="148">
        <f ca="1">SUM(F12:F14)</f>
        <v>51</v>
      </c>
      <c r="G15" s="149">
        <f ca="1">SUM(G12:G14)</f>
        <v>36</v>
      </c>
      <c r="H15" s="149">
        <f ca="1">SUM(H12:H14)</f>
        <v>36</v>
      </c>
      <c r="I15" s="168">
        <f ca="1">SUM(F12:H14)</f>
        <v>123</v>
      </c>
      <c r="J15" s="199"/>
      <c r="K15" s="95"/>
      <c r="L15" s="111"/>
      <c r="M15" s="111"/>
      <c r="N15" s="112"/>
      <c r="O15" s="183"/>
      <c r="P15" s="24"/>
      <c r="Q15" s="120"/>
      <c r="R15" s="120"/>
      <c r="S15" s="120"/>
      <c r="T15" s="28"/>
      <c r="U15" s="176"/>
    </row>
    <row r="16" spans="1:22" ht="16">
      <c r="A16" s="176"/>
      <c r="B16" s="88"/>
      <c r="C16" s="89"/>
      <c r="D16" s="89"/>
      <c r="E16" s="164"/>
      <c r="F16" s="123">
        <f t="shared" ref="F16:H18" ca="1" si="1">$G$5+F$10+$C$17+L$17+ROUND(NORMSINV(RAND())*$C$5,0)</f>
        <v>18</v>
      </c>
      <c r="G16" s="124">
        <f t="shared" ca="1" si="1"/>
        <v>16</v>
      </c>
      <c r="H16" s="124">
        <f t="shared" ca="1" si="1"/>
        <v>11</v>
      </c>
      <c r="I16" s="169"/>
      <c r="J16" s="199"/>
      <c r="K16" s="10"/>
      <c r="L16" s="90"/>
      <c r="M16" s="90"/>
      <c r="N16" s="109"/>
      <c r="O16" s="176"/>
      <c r="P16" s="23"/>
      <c r="Q16" s="121"/>
      <c r="R16" s="121"/>
      <c r="S16" s="121"/>
      <c r="T16" s="29"/>
      <c r="U16" s="176"/>
    </row>
    <row r="17" spans="1:21" ht="18">
      <c r="A17" s="176"/>
      <c r="B17" s="88" t="s">
        <v>35</v>
      </c>
      <c r="C17" s="89">
        <f ca="1">ROUND(NORMSINV(RAND())*$E$5,0)</f>
        <v>0</v>
      </c>
      <c r="D17" s="89">
        <f ca="1">$G$5+C17</f>
        <v>15</v>
      </c>
      <c r="E17" s="164"/>
      <c r="F17" s="123">
        <f t="shared" ca="1" si="1"/>
        <v>15</v>
      </c>
      <c r="G17" s="124">
        <f t="shared" ca="1" si="1"/>
        <v>18</v>
      </c>
      <c r="H17" s="124">
        <f t="shared" ca="1" si="1"/>
        <v>12</v>
      </c>
      <c r="I17" s="165"/>
      <c r="J17" s="199"/>
      <c r="K17" s="10" t="s">
        <v>29</v>
      </c>
      <c r="L17" s="90">
        <f ca="1">ROUND(NORMSINV(RAND())*$F$5,0)</f>
        <v>0</v>
      </c>
      <c r="M17" s="90">
        <f ca="1">ROUND(NORMSINV(RAND())*$F$5,0)</f>
        <v>1</v>
      </c>
      <c r="N17" s="110">
        <f ca="1">-(L17+M17)</f>
        <v>-1</v>
      </c>
      <c r="O17" s="176"/>
      <c r="P17" s="23" t="s">
        <v>19</v>
      </c>
      <c r="Q17" s="90">
        <f ca="1">$G$5+F$10+$C17+L17</f>
        <v>18</v>
      </c>
      <c r="R17" s="90">
        <f ca="1">$G$5+G$10+$C17+M17</f>
        <v>17</v>
      </c>
      <c r="S17" s="90">
        <f ca="1">$G$5+H$10+$C17+N17</f>
        <v>10</v>
      </c>
      <c r="T17" s="6" t="s">
        <v>112</v>
      </c>
      <c r="U17" s="176"/>
    </row>
    <row r="18" spans="1:21" ht="18">
      <c r="A18" s="176"/>
      <c r="B18" s="88"/>
      <c r="C18" s="89"/>
      <c r="D18" s="89"/>
      <c r="E18" s="164"/>
      <c r="F18" s="123">
        <f t="shared" ca="1" si="1"/>
        <v>15</v>
      </c>
      <c r="G18" s="124">
        <f t="shared" ca="1" si="1"/>
        <v>17</v>
      </c>
      <c r="H18" s="124">
        <f t="shared" ca="1" si="1"/>
        <v>9</v>
      </c>
      <c r="I18" s="166"/>
      <c r="J18" s="199"/>
      <c r="K18" s="10"/>
      <c r="L18" s="90"/>
      <c r="M18" s="90"/>
      <c r="N18" s="109"/>
      <c r="O18" s="176"/>
      <c r="P18" s="23"/>
      <c r="Q18" s="152">
        <f ca="1">F19/$Q$5</f>
        <v>16</v>
      </c>
      <c r="R18" s="152">
        <f ca="1">G19/$Q$5</f>
        <v>17</v>
      </c>
      <c r="S18" s="152">
        <f ca="1">H19/$Q$5</f>
        <v>10.666666666666666</v>
      </c>
      <c r="T18" s="153" t="s">
        <v>88</v>
      </c>
      <c r="U18" s="176"/>
    </row>
    <row r="19" spans="1:21" ht="18" customHeight="1" thickBot="1">
      <c r="A19" s="176"/>
      <c r="B19" s="96"/>
      <c r="C19" s="97"/>
      <c r="D19" s="97"/>
      <c r="E19" s="167" t="s">
        <v>97</v>
      </c>
      <c r="F19" s="148">
        <f ca="1">SUM(F16:F18)</f>
        <v>48</v>
      </c>
      <c r="G19" s="149">
        <f ca="1">SUM(G16:G18)</f>
        <v>51</v>
      </c>
      <c r="H19" s="149">
        <f ca="1">SUM(H16:H18)</f>
        <v>32</v>
      </c>
      <c r="I19" s="168">
        <f ca="1">SUM(F16:H18)</f>
        <v>131</v>
      </c>
      <c r="J19" s="199"/>
      <c r="K19" s="113"/>
      <c r="L19" s="98"/>
      <c r="M19" s="98"/>
      <c r="N19" s="114"/>
      <c r="O19" s="176"/>
      <c r="P19" s="25"/>
      <c r="Q19" s="203"/>
      <c r="R19" s="203"/>
      <c r="S19" s="203"/>
      <c r="T19" s="204"/>
      <c r="U19" s="176"/>
    </row>
    <row r="20" spans="1:21" ht="16">
      <c r="A20" s="176"/>
      <c r="B20" s="88"/>
      <c r="C20" s="89"/>
      <c r="D20" s="89"/>
      <c r="E20" s="164"/>
      <c r="F20" s="123">
        <f t="shared" ref="F20:H22" ca="1" si="2">$G$5+F$10+$C$21+L$21+ROUND(NORMSINV(RAND())*$C$5,0)</f>
        <v>18</v>
      </c>
      <c r="G20" s="124">
        <f t="shared" ca="1" si="2"/>
        <v>14</v>
      </c>
      <c r="H20" s="124">
        <f t="shared" ca="1" si="2"/>
        <v>7</v>
      </c>
      <c r="I20" s="169"/>
      <c r="J20" s="199"/>
      <c r="K20" s="10"/>
      <c r="L20" s="90"/>
      <c r="M20" s="90"/>
      <c r="N20" s="109"/>
      <c r="O20" s="176"/>
      <c r="P20" s="23"/>
      <c r="Q20" s="121"/>
      <c r="R20" s="121"/>
      <c r="S20" s="121"/>
      <c r="T20" s="29"/>
      <c r="U20" s="176"/>
    </row>
    <row r="21" spans="1:21" ht="18">
      <c r="A21" s="176"/>
      <c r="B21" s="88" t="s">
        <v>36</v>
      </c>
      <c r="C21" s="89">
        <f ca="1">ROUND(NORMSINV(RAND())*$E$5,0)</f>
        <v>0</v>
      </c>
      <c r="D21" s="89">
        <f ca="1">$G$5+C21</f>
        <v>15</v>
      </c>
      <c r="E21" s="164"/>
      <c r="F21" s="123">
        <f t="shared" ca="1" si="2"/>
        <v>17</v>
      </c>
      <c r="G21" s="124">
        <f t="shared" ca="1" si="2"/>
        <v>16</v>
      </c>
      <c r="H21" s="124">
        <f t="shared" ca="1" si="2"/>
        <v>8</v>
      </c>
      <c r="I21" s="165"/>
      <c r="J21" s="199"/>
      <c r="K21" s="10" t="s">
        <v>30</v>
      </c>
      <c r="L21" s="90">
        <f ca="1">ROUND(NORMSINV(RAND())*$F$5,0)</f>
        <v>1</v>
      </c>
      <c r="M21" s="90">
        <f ca="1">ROUND(NORMSINV(RAND())*$F$5,0)</f>
        <v>1</v>
      </c>
      <c r="N21" s="110">
        <f ca="1">-(L21+M21)</f>
        <v>-2</v>
      </c>
      <c r="O21" s="176"/>
      <c r="P21" s="23" t="s">
        <v>20</v>
      </c>
      <c r="Q21" s="90">
        <f ca="1">$G$5+F$10+$C21+L21</f>
        <v>19</v>
      </c>
      <c r="R21" s="90">
        <f ca="1">$G$5+G$10+$C21+M21</f>
        <v>17</v>
      </c>
      <c r="S21" s="90">
        <f ca="1">$G$5+H$10+$C21+N21</f>
        <v>9</v>
      </c>
      <c r="T21" s="6" t="s">
        <v>113</v>
      </c>
      <c r="U21" s="176"/>
    </row>
    <row r="22" spans="1:21" ht="18">
      <c r="A22" s="176"/>
      <c r="B22" s="88"/>
      <c r="C22" s="89"/>
      <c r="D22" s="89"/>
      <c r="E22" s="164"/>
      <c r="F22" s="123">
        <f t="shared" ca="1" si="2"/>
        <v>20</v>
      </c>
      <c r="G22" s="124">
        <f t="shared" ca="1" si="2"/>
        <v>20</v>
      </c>
      <c r="H22" s="124">
        <f t="shared" ca="1" si="2"/>
        <v>9</v>
      </c>
      <c r="I22" s="166"/>
      <c r="J22" s="199"/>
      <c r="K22" s="10"/>
      <c r="L22" s="90"/>
      <c r="M22" s="90"/>
      <c r="N22" s="109"/>
      <c r="O22" s="176"/>
      <c r="P22" s="23"/>
      <c r="Q22" s="152">
        <f ca="1">F23/$Q$5</f>
        <v>18.333333333333332</v>
      </c>
      <c r="R22" s="152">
        <f ca="1">G23/$Q$5</f>
        <v>16.666666666666668</v>
      </c>
      <c r="S22" s="152">
        <f ca="1">H23/$Q$5</f>
        <v>8</v>
      </c>
      <c r="T22" s="153" t="s">
        <v>89</v>
      </c>
      <c r="U22" s="176"/>
    </row>
    <row r="23" spans="1:21" ht="18" customHeight="1" thickBot="1">
      <c r="A23" s="176"/>
      <c r="B23" s="96"/>
      <c r="C23" s="97"/>
      <c r="D23" s="97"/>
      <c r="E23" s="167" t="s">
        <v>98</v>
      </c>
      <c r="F23" s="148">
        <f ca="1">SUM(F20:F22)</f>
        <v>55</v>
      </c>
      <c r="G23" s="149">
        <f ca="1">SUM(G20:G22)</f>
        <v>50</v>
      </c>
      <c r="H23" s="149">
        <f ca="1">SUM(H20:H22)</f>
        <v>24</v>
      </c>
      <c r="I23" s="168">
        <f ca="1">SUM(F20:H22)</f>
        <v>129</v>
      </c>
      <c r="J23" s="199"/>
      <c r="K23" s="113"/>
      <c r="L23" s="98"/>
      <c r="M23" s="98"/>
      <c r="N23" s="114"/>
      <c r="O23" s="176"/>
      <c r="P23" s="25"/>
      <c r="Q23" s="122"/>
      <c r="R23" s="122"/>
      <c r="S23" s="122"/>
      <c r="T23" s="31"/>
      <c r="U23" s="176"/>
    </row>
    <row r="24" spans="1:21" ht="16">
      <c r="A24" s="176"/>
      <c r="B24" s="88"/>
      <c r="C24" s="89"/>
      <c r="D24" s="89"/>
      <c r="E24" s="164"/>
      <c r="F24" s="123">
        <f t="shared" ref="F24:H26" ca="1" si="3">$G$5+F$10+$C$25+L$25+ROUND(NORMSINV(RAND())*$C$5,0)</f>
        <v>23</v>
      </c>
      <c r="G24" s="124">
        <f t="shared" ca="1" si="3"/>
        <v>18</v>
      </c>
      <c r="H24" s="124">
        <f t="shared" ca="1" si="3"/>
        <v>21</v>
      </c>
      <c r="I24" s="169"/>
      <c r="J24" s="199"/>
      <c r="K24" s="10"/>
      <c r="L24" s="90"/>
      <c r="M24" s="90"/>
      <c r="N24" s="109"/>
      <c r="O24" s="176"/>
      <c r="P24" s="23"/>
      <c r="Q24" s="121"/>
      <c r="R24" s="121"/>
      <c r="S24" s="121"/>
      <c r="T24" s="29"/>
      <c r="U24" s="176"/>
    </row>
    <row r="25" spans="1:21" ht="18">
      <c r="A25" s="176"/>
      <c r="B25" s="88" t="s">
        <v>37</v>
      </c>
      <c r="C25" s="89">
        <f ca="1">ROUND(NORMSINV(RAND())*$E$5,0)</f>
        <v>5</v>
      </c>
      <c r="D25" s="89">
        <f ca="1">$G$5+C25</f>
        <v>20</v>
      </c>
      <c r="E25" s="164"/>
      <c r="F25" s="123">
        <f t="shared" ca="1" si="3"/>
        <v>24</v>
      </c>
      <c r="G25" s="124">
        <f t="shared" ca="1" si="3"/>
        <v>20</v>
      </c>
      <c r="H25" s="124">
        <f t="shared" ca="1" si="3"/>
        <v>17</v>
      </c>
      <c r="I25" s="165"/>
      <c r="J25" s="199"/>
      <c r="K25" s="10" t="s">
        <v>31</v>
      </c>
      <c r="L25" s="90">
        <f ca="1">ROUND(NORMSINV(RAND())*$F$5,0)</f>
        <v>-1</v>
      </c>
      <c r="M25" s="90">
        <f ca="1">ROUND(NORMSINV(RAND())*$F$5,0)</f>
        <v>0</v>
      </c>
      <c r="N25" s="110">
        <f ca="1">-(L25+M25)</f>
        <v>1</v>
      </c>
      <c r="O25" s="176"/>
      <c r="P25" s="23" t="s">
        <v>21</v>
      </c>
      <c r="Q25" s="90">
        <f ca="1">$G$5+F$10+$C25+L25</f>
        <v>22</v>
      </c>
      <c r="R25" s="90">
        <f ca="1">$G$5+G$10+$C25+M25</f>
        <v>21</v>
      </c>
      <c r="S25" s="90">
        <f ca="1">$G$5+H$10+$C25+N25</f>
        <v>17</v>
      </c>
      <c r="T25" s="6" t="s">
        <v>114</v>
      </c>
      <c r="U25" s="176"/>
    </row>
    <row r="26" spans="1:21" ht="18">
      <c r="A26" s="176"/>
      <c r="B26" s="88"/>
      <c r="C26" s="89"/>
      <c r="D26" s="89"/>
      <c r="E26" s="164"/>
      <c r="F26" s="123">
        <f t="shared" ca="1" si="3"/>
        <v>23</v>
      </c>
      <c r="G26" s="124">
        <f t="shared" ca="1" si="3"/>
        <v>15</v>
      </c>
      <c r="H26" s="124">
        <f t="shared" ca="1" si="3"/>
        <v>15</v>
      </c>
      <c r="I26" s="166"/>
      <c r="J26" s="199"/>
      <c r="K26" s="10"/>
      <c r="L26" s="90"/>
      <c r="M26" s="90"/>
      <c r="N26" s="109"/>
      <c r="O26" s="176"/>
      <c r="P26" s="23"/>
      <c r="Q26" s="152">
        <f ca="1">F27/$Q$5</f>
        <v>23.333333333333332</v>
      </c>
      <c r="R26" s="152">
        <f ca="1">G27/$Q$5</f>
        <v>17.666666666666668</v>
      </c>
      <c r="S26" s="152">
        <f ca="1">H27/$Q$5</f>
        <v>17.666666666666668</v>
      </c>
      <c r="T26" s="153" t="s">
        <v>90</v>
      </c>
      <c r="U26" s="176"/>
    </row>
    <row r="27" spans="1:21" ht="18" customHeight="1" thickBot="1">
      <c r="A27" s="176"/>
      <c r="B27" s="96"/>
      <c r="C27" s="97"/>
      <c r="D27" s="97"/>
      <c r="E27" s="167" t="s">
        <v>95</v>
      </c>
      <c r="F27" s="148">
        <f ca="1">SUM(F24:F26)</f>
        <v>70</v>
      </c>
      <c r="G27" s="149">
        <f ca="1">SUM(G24:G26)</f>
        <v>53</v>
      </c>
      <c r="H27" s="149">
        <f ca="1">SUM(H24:H26)</f>
        <v>53</v>
      </c>
      <c r="I27" s="168">
        <f ca="1">SUM(F24:H26)</f>
        <v>176</v>
      </c>
      <c r="J27" s="199"/>
      <c r="K27" s="113"/>
      <c r="L27" s="98"/>
      <c r="M27" s="98"/>
      <c r="N27" s="114"/>
      <c r="O27" s="176"/>
      <c r="P27" s="25"/>
      <c r="Q27" s="122"/>
      <c r="R27" s="122"/>
      <c r="S27" s="122"/>
      <c r="T27" s="31"/>
      <c r="U27" s="176"/>
    </row>
    <row r="28" spans="1:21" ht="16">
      <c r="A28" s="176"/>
      <c r="B28" s="88"/>
      <c r="C28" s="89"/>
      <c r="D28" s="89"/>
      <c r="E28" s="164"/>
      <c r="F28" s="123">
        <f t="shared" ref="F28:H30" ca="1" si="4">$G$5+F$10+$C$29+L$29+ROUND(NORMSINV(RAND())*$C$5,0)</f>
        <v>19</v>
      </c>
      <c r="G28" s="124">
        <f t="shared" ca="1" si="4"/>
        <v>13</v>
      </c>
      <c r="H28" s="124">
        <f t="shared" ca="1" si="4"/>
        <v>9</v>
      </c>
      <c r="I28" s="169"/>
      <c r="J28" s="199"/>
      <c r="K28" s="10"/>
      <c r="L28" s="90"/>
      <c r="M28" s="90"/>
      <c r="N28" s="109"/>
      <c r="O28" s="176"/>
      <c r="P28" s="23"/>
      <c r="Q28" s="121"/>
      <c r="R28" s="121"/>
      <c r="S28" s="121"/>
      <c r="T28" s="29"/>
      <c r="U28" s="176"/>
    </row>
    <row r="29" spans="1:21" ht="18">
      <c r="A29" s="176"/>
      <c r="B29" s="88" t="s">
        <v>38</v>
      </c>
      <c r="C29" s="89">
        <f ca="1">ROUND(NORMSINV(RAND())*$E$5,0)</f>
        <v>-1</v>
      </c>
      <c r="D29" s="89">
        <f ca="1">$G$5+C29</f>
        <v>14</v>
      </c>
      <c r="E29" s="164"/>
      <c r="F29" s="123">
        <f t="shared" ca="1" si="4"/>
        <v>14</v>
      </c>
      <c r="G29" s="124">
        <f t="shared" ca="1" si="4"/>
        <v>13</v>
      </c>
      <c r="H29" s="124">
        <f t="shared" ca="1" si="4"/>
        <v>8</v>
      </c>
      <c r="I29" s="165"/>
      <c r="J29" s="199"/>
      <c r="K29" s="10" t="s">
        <v>32</v>
      </c>
      <c r="L29" s="90">
        <f ca="1">ROUND(NORMSINV(RAND())*$F$5,0)</f>
        <v>1</v>
      </c>
      <c r="M29" s="90">
        <f ca="1">ROUND(NORMSINV(RAND())*$F$5,0)</f>
        <v>-1</v>
      </c>
      <c r="N29" s="110">
        <f ca="1">-(L29+M29)</f>
        <v>0</v>
      </c>
      <c r="O29" s="176"/>
      <c r="P29" s="23" t="s">
        <v>22</v>
      </c>
      <c r="Q29" s="90">
        <f ca="1">$G$5+F$10+$C29+L29</f>
        <v>18</v>
      </c>
      <c r="R29" s="90">
        <f ca="1">$G$5+G$10+$C29+M29</f>
        <v>14</v>
      </c>
      <c r="S29" s="90">
        <f ca="1">$G$5+H$10+$C29+N29</f>
        <v>10</v>
      </c>
      <c r="T29" s="6" t="s">
        <v>115</v>
      </c>
      <c r="U29" s="176"/>
    </row>
    <row r="30" spans="1:21" ht="18">
      <c r="A30" s="176"/>
      <c r="B30" s="88"/>
      <c r="C30" s="89"/>
      <c r="D30" s="89"/>
      <c r="E30" s="164"/>
      <c r="F30" s="123">
        <f t="shared" ca="1" si="4"/>
        <v>16</v>
      </c>
      <c r="G30" s="124">
        <f t="shared" ca="1" si="4"/>
        <v>15</v>
      </c>
      <c r="H30" s="124">
        <f t="shared" ca="1" si="4"/>
        <v>8</v>
      </c>
      <c r="I30" s="166"/>
      <c r="J30" s="199"/>
      <c r="K30" s="10"/>
      <c r="L30" s="90"/>
      <c r="M30" s="90"/>
      <c r="N30" s="109"/>
      <c r="O30" s="176"/>
      <c r="P30" s="23"/>
      <c r="Q30" s="152">
        <f ca="1">F31/$Q$5</f>
        <v>16.333333333333332</v>
      </c>
      <c r="R30" s="152">
        <f ca="1">G31/$Q$5</f>
        <v>13.666666666666666</v>
      </c>
      <c r="S30" s="152">
        <f ca="1">H31/$Q$5</f>
        <v>8.3333333333333339</v>
      </c>
      <c r="T30" s="153" t="s">
        <v>91</v>
      </c>
      <c r="U30" s="176"/>
    </row>
    <row r="31" spans="1:21" ht="18" customHeight="1" thickBot="1">
      <c r="A31" s="176"/>
      <c r="B31" s="96"/>
      <c r="C31" s="97"/>
      <c r="D31" s="97"/>
      <c r="E31" s="167" t="s">
        <v>99</v>
      </c>
      <c r="F31" s="148">
        <f ca="1">SUM(F28:F30)</f>
        <v>49</v>
      </c>
      <c r="G31" s="149">
        <f ca="1">SUM(G28:G30)</f>
        <v>41</v>
      </c>
      <c r="H31" s="149">
        <f ca="1">SUM(H28:H30)</f>
        <v>25</v>
      </c>
      <c r="I31" s="168">
        <f ca="1">SUM(F28:H30)</f>
        <v>115</v>
      </c>
      <c r="J31" s="199"/>
      <c r="K31" s="113"/>
      <c r="L31" s="98"/>
      <c r="M31" s="98"/>
      <c r="N31" s="114"/>
      <c r="O31" s="176"/>
      <c r="P31" s="25"/>
      <c r="Q31" s="122"/>
      <c r="R31" s="122"/>
      <c r="S31" s="122"/>
      <c r="T31" s="31"/>
      <c r="U31" s="176"/>
    </row>
    <row r="32" spans="1:21" ht="16">
      <c r="A32" s="176"/>
      <c r="B32" s="88"/>
      <c r="C32" s="89"/>
      <c r="D32" s="158"/>
      <c r="E32" s="164"/>
      <c r="F32" s="123">
        <f t="shared" ref="F32:H34" ca="1" si="5">$G$5+F$10+$C$33+L$33+ROUND(NORMSINV(RAND())*$C$5,0)</f>
        <v>13</v>
      </c>
      <c r="G32" s="124">
        <f t="shared" ca="1" si="5"/>
        <v>14</v>
      </c>
      <c r="H32" s="124">
        <f t="shared" ca="1" si="5"/>
        <v>7</v>
      </c>
      <c r="I32" s="169"/>
      <c r="J32" s="199"/>
      <c r="K32" s="92"/>
      <c r="L32" s="90"/>
      <c r="M32" s="90"/>
      <c r="N32" s="109"/>
      <c r="O32" s="176"/>
      <c r="P32" s="26"/>
      <c r="Q32" s="121"/>
      <c r="R32" s="121"/>
      <c r="S32" s="121"/>
      <c r="T32" s="29"/>
      <c r="U32" s="176"/>
    </row>
    <row r="33" spans="1:21" ht="18">
      <c r="A33" s="176"/>
      <c r="B33" s="88" t="s">
        <v>39</v>
      </c>
      <c r="C33" s="89">
        <f ca="1">-SUM(C13:C31)</f>
        <v>-3</v>
      </c>
      <c r="D33" s="89">
        <f ca="1">$G$5+C33</f>
        <v>12</v>
      </c>
      <c r="E33" s="164"/>
      <c r="F33" s="123">
        <f t="shared" ca="1" si="5"/>
        <v>13</v>
      </c>
      <c r="G33" s="124">
        <f t="shared" ca="1" si="5"/>
        <v>17</v>
      </c>
      <c r="H33" s="124">
        <f t="shared" ca="1" si="5"/>
        <v>9</v>
      </c>
      <c r="I33" s="170"/>
      <c r="J33" s="199"/>
      <c r="K33" s="10" t="s">
        <v>33</v>
      </c>
      <c r="L33" s="90">
        <f ca="1">-SUM(L13:L31)</f>
        <v>-1</v>
      </c>
      <c r="M33" s="90">
        <f ca="1">-SUM(M13:M31)</f>
        <v>2</v>
      </c>
      <c r="N33" s="110">
        <f ca="1">-(L33+M33)</f>
        <v>-1</v>
      </c>
      <c r="O33" s="176"/>
      <c r="P33" s="23" t="s">
        <v>23</v>
      </c>
      <c r="Q33" s="90">
        <f ca="1">$G$5+F$10+$C33+L33</f>
        <v>14</v>
      </c>
      <c r="R33" s="90">
        <f ca="1">$G$5+G$10+$C33+M33</f>
        <v>15</v>
      </c>
      <c r="S33" s="90">
        <f ca="1">$G$5+H$10+$C33+N33</f>
        <v>7</v>
      </c>
      <c r="T33" s="6" t="s">
        <v>116</v>
      </c>
      <c r="U33" s="176"/>
    </row>
    <row r="34" spans="1:21" ht="18">
      <c r="A34" s="176"/>
      <c r="B34" s="91"/>
      <c r="C34" s="99"/>
      <c r="D34" s="99"/>
      <c r="E34" s="164"/>
      <c r="F34" s="123">
        <f t="shared" ca="1" si="5"/>
        <v>12</v>
      </c>
      <c r="G34" s="124">
        <f t="shared" ca="1" si="5"/>
        <v>16</v>
      </c>
      <c r="H34" s="124">
        <f t="shared" ca="1" si="5"/>
        <v>7</v>
      </c>
      <c r="I34" s="165"/>
      <c r="J34" s="200"/>
      <c r="K34" s="92"/>
      <c r="L34" s="90"/>
      <c r="M34" s="90"/>
      <c r="N34" s="109"/>
      <c r="O34" s="176"/>
      <c r="P34" s="26"/>
      <c r="Q34" s="152">
        <f ca="1">F35/$Q$5</f>
        <v>12.666666666666666</v>
      </c>
      <c r="R34" s="152">
        <f ca="1">G35/$Q$5</f>
        <v>15.666666666666666</v>
      </c>
      <c r="S34" s="152">
        <f ca="1">H35/$Q$5</f>
        <v>7.666666666666667</v>
      </c>
      <c r="T34" s="153" t="s">
        <v>92</v>
      </c>
      <c r="U34" s="176"/>
    </row>
    <row r="35" spans="1:21" ht="18" customHeight="1" thickBot="1">
      <c r="A35" s="176"/>
      <c r="B35" s="100"/>
      <c r="C35" s="101"/>
      <c r="D35" s="101"/>
      <c r="E35" s="171" t="s">
        <v>100</v>
      </c>
      <c r="F35" s="150">
        <f ca="1">SUM(F32:F34)</f>
        <v>38</v>
      </c>
      <c r="G35" s="151">
        <f ca="1">SUM(G32:G34)</f>
        <v>47</v>
      </c>
      <c r="H35" s="151">
        <f ca="1">SUM(H32:H34)</f>
        <v>23</v>
      </c>
      <c r="I35" s="168">
        <f ca="1">SUM(F32:H34)</f>
        <v>108</v>
      </c>
      <c r="J35" s="200"/>
      <c r="K35" s="102"/>
      <c r="L35" s="98"/>
      <c r="M35" s="98"/>
      <c r="N35" s="114"/>
      <c r="O35" s="176"/>
      <c r="P35" s="27"/>
      <c r="Q35" s="30"/>
      <c r="R35" s="30"/>
      <c r="S35" s="30"/>
      <c r="T35" s="32"/>
      <c r="U35" s="176"/>
    </row>
    <row r="36" spans="1:21" ht="24" customHeight="1" thickBot="1">
      <c r="A36" s="176"/>
      <c r="B36" s="12"/>
      <c r="C36" s="11"/>
      <c r="D36" s="11"/>
      <c r="E36" s="172" t="s">
        <v>101</v>
      </c>
      <c r="F36" s="173">
        <f ca="1">SUM(F15,F19,F23,F27,F31,F35)</f>
        <v>311</v>
      </c>
      <c r="G36" s="174">
        <f ca="1">SUM(G15,G19,G23,G27,G31,G35)</f>
        <v>278</v>
      </c>
      <c r="H36" s="174">
        <f ca="1">SUM(H15,H19,H23,H27,H31,H35)</f>
        <v>193</v>
      </c>
      <c r="I36" s="175">
        <f ca="1">SUM(I14:I35)</f>
        <v>782</v>
      </c>
      <c r="J36" s="202"/>
      <c r="K36" s="43"/>
      <c r="L36" s="20"/>
      <c r="M36" s="20"/>
      <c r="N36" s="14"/>
      <c r="O36" s="176"/>
      <c r="P36" s="154" t="s">
        <v>96</v>
      </c>
      <c r="Q36" s="155">
        <f ca="1">F36/$E$41</f>
        <v>17.277777777777779</v>
      </c>
      <c r="R36" s="155">
        <f ca="1">G36/$E$41</f>
        <v>15.444444444444445</v>
      </c>
      <c r="S36" s="155">
        <f ca="1">H36/$E$41</f>
        <v>10.722222222222221</v>
      </c>
      <c r="T36" s="156">
        <f ca="1">AVERAGE(Q36:S36)</f>
        <v>14.481481481481481</v>
      </c>
      <c r="U36" s="182" t="s">
        <v>24</v>
      </c>
    </row>
    <row r="37" spans="1:21">
      <c r="A37" s="176"/>
      <c r="B37" s="179"/>
      <c r="C37" s="179"/>
      <c r="D37" s="179"/>
      <c r="E37" s="176"/>
      <c r="F37" s="184"/>
      <c r="G37" s="184"/>
      <c r="H37" s="184"/>
      <c r="I37" s="185" t="s">
        <v>47</v>
      </c>
      <c r="J37" s="18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</row>
    <row r="38" spans="1:21" ht="14" thickBot="1">
      <c r="A38" s="176"/>
      <c r="B38" s="179"/>
      <c r="C38" s="179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 ht="16">
      <c r="A39" s="176"/>
      <c r="B39" s="36" t="s">
        <v>75</v>
      </c>
      <c r="C39" s="48"/>
      <c r="D39" s="48"/>
      <c r="E39" s="49"/>
      <c r="F39" s="50"/>
      <c r="G39" s="50"/>
      <c r="H39" s="50"/>
      <c r="I39" s="51"/>
      <c r="J39" s="18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1:21" ht="17">
      <c r="A40" s="176"/>
      <c r="B40" s="45" t="s">
        <v>3</v>
      </c>
      <c r="C40" s="46">
        <f ca="1">SUMSQ(F15:H15,F19:H19,F23:H23,F27:H27,F31:H31,F35:H35)</f>
        <v>36630</v>
      </c>
      <c r="D40" s="52" t="s">
        <v>76</v>
      </c>
      <c r="E40" s="53">
        <v>3</v>
      </c>
      <c r="F40" s="54" t="s">
        <v>77</v>
      </c>
      <c r="G40" s="55">
        <f ca="1">C40/E40-C43/E43</f>
        <v>885.48148148148175</v>
      </c>
      <c r="H40" s="56"/>
      <c r="I40" s="57"/>
      <c r="J40" s="184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 ht="18">
      <c r="A41" s="176"/>
      <c r="B41" s="45" t="s">
        <v>4</v>
      </c>
      <c r="C41" s="46">
        <f ca="1">SUMSQ(F36:H36)</f>
        <v>211254</v>
      </c>
      <c r="D41" s="54" t="s">
        <v>10</v>
      </c>
      <c r="E41" s="46">
        <f>Q6*E40</f>
        <v>18</v>
      </c>
      <c r="F41" s="54" t="s">
        <v>78</v>
      </c>
      <c r="G41" s="55">
        <f ca="1">C41/E41-C43/E43</f>
        <v>411.81481481481569</v>
      </c>
      <c r="H41" s="56"/>
      <c r="I41" s="57"/>
      <c r="J41" s="184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2" spans="1:21" ht="18">
      <c r="A42" s="176"/>
      <c r="B42" s="45" t="s">
        <v>5</v>
      </c>
      <c r="C42" s="46">
        <f ca="1">SUMSQ(I14:I35)</f>
        <v>104796</v>
      </c>
      <c r="D42" s="54" t="s">
        <v>11</v>
      </c>
      <c r="E42" s="46">
        <f>E40*Q5</f>
        <v>9</v>
      </c>
      <c r="F42" s="56" t="s">
        <v>0</v>
      </c>
      <c r="G42" s="55">
        <f ca="1">C42/E42-C43/E43</f>
        <v>319.48148148148175</v>
      </c>
      <c r="H42" s="56"/>
      <c r="I42" s="57"/>
      <c r="J42" s="184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 ht="16">
      <c r="A43" s="176"/>
      <c r="B43" s="47" t="s">
        <v>6</v>
      </c>
      <c r="C43" s="46">
        <f ca="1">I36^2</f>
        <v>611524</v>
      </c>
      <c r="D43" s="54" t="s">
        <v>16</v>
      </c>
      <c r="E43" s="46">
        <f>E40*Q5*Q6</f>
        <v>54</v>
      </c>
      <c r="F43" s="56" t="s">
        <v>17</v>
      </c>
      <c r="G43" s="55">
        <f ca="1">G40-(G41+G42)</f>
        <v>154.18518518518431</v>
      </c>
      <c r="H43" s="56"/>
      <c r="I43" s="57"/>
      <c r="J43" s="184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1:21" ht="17">
      <c r="A44" s="176"/>
      <c r="B44" s="45" t="s">
        <v>8</v>
      </c>
      <c r="C44" s="46">
        <f ca="1">SUMSQ(F12:H14,F16:H18,F20:H22,F24:H26,F28:H30,F32:H34)</f>
        <v>12324</v>
      </c>
      <c r="D44" s="58"/>
      <c r="E44" s="58"/>
      <c r="F44" s="54" t="s">
        <v>51</v>
      </c>
      <c r="G44" s="55">
        <f ca="1">C44-C40/E40</f>
        <v>114</v>
      </c>
      <c r="H44" s="59"/>
      <c r="I44" s="60"/>
      <c r="J44" s="178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</row>
    <row r="45" spans="1:21" ht="18" thickBot="1">
      <c r="A45" s="176"/>
      <c r="B45" s="61"/>
      <c r="C45" s="62"/>
      <c r="D45" s="63"/>
      <c r="E45" s="63"/>
      <c r="F45" s="64"/>
      <c r="G45" s="65"/>
      <c r="H45" s="66"/>
      <c r="I45" s="67"/>
      <c r="J45" s="178"/>
      <c r="K45" s="179"/>
      <c r="L45" s="176"/>
      <c r="M45" s="176"/>
      <c r="N45" s="176"/>
      <c r="O45" s="176"/>
      <c r="P45" s="176"/>
      <c r="Q45" s="176"/>
      <c r="R45" s="176"/>
      <c r="S45" s="176"/>
      <c r="T45" s="176"/>
      <c r="U45" s="176"/>
    </row>
    <row r="46" spans="1:21" ht="16">
      <c r="A46" s="176"/>
      <c r="B46" s="36" t="s">
        <v>52</v>
      </c>
      <c r="C46" s="48"/>
      <c r="D46" s="49"/>
      <c r="E46" s="49"/>
      <c r="F46" s="48"/>
      <c r="G46" s="48"/>
      <c r="H46" s="48"/>
      <c r="I46" s="68"/>
      <c r="J46" s="179"/>
      <c r="K46" s="184"/>
      <c r="L46" s="176"/>
      <c r="M46" s="176"/>
      <c r="N46" s="176"/>
      <c r="O46" s="176"/>
      <c r="P46" s="176"/>
      <c r="Q46" s="176"/>
      <c r="R46" s="176"/>
      <c r="S46" s="176"/>
      <c r="T46" s="176"/>
      <c r="U46" s="176"/>
    </row>
    <row r="47" spans="1:21" ht="16">
      <c r="A47" s="176"/>
      <c r="B47" s="69" t="s">
        <v>53</v>
      </c>
      <c r="C47" s="70" t="s">
        <v>54</v>
      </c>
      <c r="D47" s="70" t="s">
        <v>55</v>
      </c>
      <c r="E47" s="70" t="s">
        <v>56</v>
      </c>
      <c r="F47" s="71" t="s">
        <v>57</v>
      </c>
      <c r="G47" s="72" t="s">
        <v>58</v>
      </c>
      <c r="H47" s="70" t="s">
        <v>59</v>
      </c>
      <c r="I47" s="73" t="s">
        <v>60</v>
      </c>
      <c r="J47" s="184"/>
      <c r="K47" s="179"/>
      <c r="L47" s="176"/>
      <c r="M47" s="176"/>
      <c r="N47" s="176"/>
      <c r="O47" s="176"/>
      <c r="P47" s="176"/>
      <c r="Q47" s="176"/>
      <c r="R47" s="176"/>
      <c r="S47" s="176"/>
      <c r="T47" s="176"/>
      <c r="U47" s="176"/>
    </row>
    <row r="48" spans="1:21" ht="16">
      <c r="A48" s="176"/>
      <c r="B48" s="74" t="s">
        <v>12</v>
      </c>
      <c r="C48" s="75">
        <f>Q5*Q6-1</f>
        <v>17</v>
      </c>
      <c r="D48" s="59">
        <f ca="1">G40</f>
        <v>885.48148148148175</v>
      </c>
      <c r="E48" s="59"/>
      <c r="F48" s="58"/>
      <c r="G48" s="75"/>
      <c r="H48" s="59"/>
      <c r="I48" s="76"/>
      <c r="J48" s="179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</row>
    <row r="49" spans="1:21" ht="16">
      <c r="A49" s="176"/>
      <c r="B49" s="77" t="s">
        <v>61</v>
      </c>
      <c r="C49" s="78">
        <f>Q5-1</f>
        <v>2</v>
      </c>
      <c r="D49" s="54">
        <f ca="1">G41</f>
        <v>411.81481481481569</v>
      </c>
      <c r="E49" s="59">
        <f ca="1">D49/C49</f>
        <v>205.90740740740785</v>
      </c>
      <c r="F49" s="58">
        <f>C6+E40*F6+E40*Q6*D6</f>
        <v>169</v>
      </c>
      <c r="G49" s="79">
        <f ca="1">E49/$E$52</f>
        <v>65.02339181286564</v>
      </c>
      <c r="H49" s="79">
        <f>FINV(0.05,C49,$C$52)</f>
        <v>3.2594463061946737</v>
      </c>
      <c r="I49" s="76" t="str">
        <f ca="1">IF(G49&gt;H49,"Reject", "Don't reject")</f>
        <v>Reject</v>
      </c>
      <c r="J49" s="178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</row>
    <row r="50" spans="1:21" ht="16">
      <c r="A50" s="176"/>
      <c r="B50" s="77" t="s">
        <v>62</v>
      </c>
      <c r="C50" s="78">
        <f>Q6-1</f>
        <v>5</v>
      </c>
      <c r="D50" s="54">
        <f ca="1">G42</f>
        <v>319.48148148148175</v>
      </c>
      <c r="E50" s="59">
        <f ca="1">D50/C50</f>
        <v>63.896296296296349</v>
      </c>
      <c r="F50" s="58">
        <f>C6+Q5*Q4*E6</f>
        <v>40</v>
      </c>
      <c r="G50" s="79">
        <f ca="1">E50/$E$52</f>
        <v>20.177777777777795</v>
      </c>
      <c r="H50" s="79">
        <f>FINV(0.05,C50,$C$52)</f>
        <v>2.4771686690107364</v>
      </c>
      <c r="I50" s="76" t="str">
        <f ca="1">IF(G50&gt;H50,"Reject", "Don't reject")</f>
        <v>Reject</v>
      </c>
      <c r="J50" s="178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1" spans="1:21" ht="16">
      <c r="A51" s="176"/>
      <c r="B51" s="77" t="s">
        <v>13</v>
      </c>
      <c r="C51" s="78">
        <f>C49*C50</f>
        <v>10</v>
      </c>
      <c r="D51" s="54">
        <f ca="1">G43</f>
        <v>154.18518518518431</v>
      </c>
      <c r="E51" s="59">
        <f ca="1">D51/C51</f>
        <v>15.418518518518431</v>
      </c>
      <c r="F51" s="58">
        <f>C6+E40*F6</f>
        <v>7</v>
      </c>
      <c r="G51" s="79">
        <f ca="1">E51/$E$52</f>
        <v>4.869005847953189</v>
      </c>
      <c r="H51" s="79">
        <f>FINV(0.05,C51,$C$52)</f>
        <v>2.1060539103413936</v>
      </c>
      <c r="I51" s="76" t="str">
        <f ca="1">IF(G51&gt;H51,"Reject", "Don't reject")</f>
        <v>Reject</v>
      </c>
      <c r="J51" s="178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2" spans="1:21" ht="16">
      <c r="A52" s="176"/>
      <c r="B52" s="74" t="s">
        <v>63</v>
      </c>
      <c r="C52" s="75">
        <f>Q5*Q6*(E40-1)</f>
        <v>36</v>
      </c>
      <c r="D52" s="59">
        <f ca="1">G44</f>
        <v>114</v>
      </c>
      <c r="E52" s="55">
        <f ca="1">D52/C52</f>
        <v>3.1666666666666665</v>
      </c>
      <c r="F52" s="59">
        <f>C6</f>
        <v>4</v>
      </c>
      <c r="G52" s="59"/>
      <c r="H52" s="58"/>
      <c r="I52" s="80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</row>
    <row r="53" spans="1:21" ht="16">
      <c r="A53" s="176"/>
      <c r="B53" s="81" t="s">
        <v>64</v>
      </c>
      <c r="C53" s="46">
        <f>E43-1</f>
        <v>53</v>
      </c>
      <c r="D53" s="55">
        <f ca="1">C44-C43/E43</f>
        <v>999.48148148148175</v>
      </c>
      <c r="E53" s="58"/>
      <c r="F53" s="58"/>
      <c r="G53" s="58"/>
      <c r="H53" s="58"/>
      <c r="I53" s="80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</row>
    <row r="54" spans="1:21" ht="16">
      <c r="A54" s="176"/>
      <c r="B54" s="77"/>
      <c r="C54" s="54"/>
      <c r="D54" s="58"/>
      <c r="E54" s="58"/>
      <c r="F54" s="58"/>
      <c r="G54" s="58"/>
      <c r="H54" s="58"/>
      <c r="I54" s="80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</row>
    <row r="55" spans="1:21">
      <c r="A55" s="176"/>
      <c r="B55" s="189"/>
      <c r="C55" s="190"/>
      <c r="D55" s="191"/>
      <c r="E55" s="191"/>
      <c r="F55" s="191"/>
      <c r="G55" s="191"/>
      <c r="H55" s="191"/>
      <c r="I55" s="192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1:21" ht="14" thickBot="1">
      <c r="A56" s="176"/>
      <c r="B56" s="193"/>
      <c r="C56" s="194"/>
      <c r="D56" s="195"/>
      <c r="E56" s="195"/>
      <c r="F56" s="195"/>
      <c r="G56" s="195"/>
      <c r="H56" s="195"/>
      <c r="I56" s="19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1:21">
      <c r="A57" s="176"/>
      <c r="B57" s="179"/>
      <c r="C57" s="179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</sheetData>
  <mergeCells count="9">
    <mergeCell ref="K8:N10"/>
    <mergeCell ref="B2:G2"/>
    <mergeCell ref="P2:T2"/>
    <mergeCell ref="H3:M3"/>
    <mergeCell ref="R3:T3"/>
    <mergeCell ref="H4:M4"/>
    <mergeCell ref="B8:D9"/>
    <mergeCell ref="Q8:S10"/>
    <mergeCell ref="E8:H8"/>
  </mergeCells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Subjects as Random Effect</vt:lpstr>
      <vt:lpstr>Subjects as Fixed Effect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cp:lastPrinted>2010-05-12T14:14:27Z</cp:lastPrinted>
  <dcterms:created xsi:type="dcterms:W3CDTF">2010-04-06T17:25:32Z</dcterms:created>
  <dcterms:modified xsi:type="dcterms:W3CDTF">2013-04-15T15:03:36Z</dcterms:modified>
</cp:coreProperties>
</file>