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5320" windowHeight="10840" tabRatio="702" activeTab="1"/>
  </bookViews>
  <sheets>
    <sheet name="Full ANOVA" sheetId="4" r:id="rId1"/>
    <sheet name="Immediate Test only (HOV)" sheetId="5" r:id="rId2"/>
    <sheet name="Immediate Test only (non-HOV)" sheetId="7" r:id="rId3"/>
    <sheet name="Delayed Test only (HOV)" sheetId="8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0" i="8"/>
  <c r="D21"/>
  <c r="D22"/>
  <c r="D23"/>
  <c r="D24"/>
  <c r="D25"/>
  <c r="F20"/>
  <c r="F21"/>
  <c r="F22"/>
  <c r="F23"/>
  <c r="F24"/>
  <c r="F25"/>
  <c r="H20"/>
  <c r="H21"/>
  <c r="H22"/>
  <c r="H23"/>
  <c r="H24"/>
  <c r="H25"/>
  <c r="J20"/>
  <c r="J21"/>
  <c r="J22"/>
  <c r="J23"/>
  <c r="J24"/>
  <c r="J25"/>
  <c r="L25"/>
  <c r="L27"/>
  <c r="G33"/>
  <c r="D12"/>
  <c r="F12"/>
  <c r="H12"/>
  <c r="J12"/>
  <c r="D13"/>
  <c r="F13"/>
  <c r="H13"/>
  <c r="J13"/>
  <c r="D14"/>
  <c r="F14"/>
  <c r="H14"/>
  <c r="J14"/>
  <c r="D15"/>
  <c r="F15"/>
  <c r="H15"/>
  <c r="J15"/>
  <c r="D16"/>
  <c r="F16"/>
  <c r="H16"/>
  <c r="J16"/>
  <c r="D17"/>
  <c r="F17"/>
  <c r="H17"/>
  <c r="J17"/>
  <c r="G34"/>
  <c r="F34"/>
  <c r="H34"/>
  <c r="L17"/>
  <c r="L19"/>
  <c r="F33"/>
  <c r="H33"/>
  <c r="I33"/>
  <c r="J33"/>
  <c r="K33"/>
  <c r="C31"/>
  <c r="C32"/>
  <c r="C33"/>
  <c r="L28"/>
  <c r="L29"/>
  <c r="L30"/>
  <c r="J28"/>
  <c r="I9"/>
  <c r="J29"/>
  <c r="H28"/>
  <c r="H29"/>
  <c r="F28"/>
  <c r="F29"/>
  <c r="D28"/>
  <c r="D29"/>
  <c r="J27"/>
  <c r="H27"/>
  <c r="F27"/>
  <c r="D27"/>
  <c r="K9"/>
  <c r="L26"/>
  <c r="J26"/>
  <c r="H26"/>
  <c r="F26"/>
  <c r="D26"/>
  <c r="J19"/>
  <c r="H19"/>
  <c r="F19"/>
  <c r="D19"/>
  <c r="L18"/>
  <c r="J18"/>
  <c r="H18"/>
  <c r="F18"/>
  <c r="D18"/>
  <c r="D7"/>
  <c r="F7"/>
  <c r="H7"/>
  <c r="J7"/>
  <c r="L7"/>
  <c r="R6"/>
  <c r="Q6"/>
  <c r="P6"/>
  <c r="O6"/>
  <c r="R5"/>
  <c r="Q5"/>
  <c r="P5"/>
  <c r="O5"/>
  <c r="L5"/>
  <c r="R4"/>
  <c r="Q4"/>
  <c r="P4"/>
  <c r="O4"/>
  <c r="R3"/>
  <c r="Q3"/>
  <c r="P3"/>
  <c r="O3"/>
  <c r="L3"/>
  <c r="D12" i="4"/>
  <c r="F12"/>
  <c r="H12"/>
  <c r="J12"/>
  <c r="D13"/>
  <c r="F13"/>
  <c r="H13"/>
  <c r="J13"/>
  <c r="D14"/>
  <c r="F14"/>
  <c r="H14"/>
  <c r="J14"/>
  <c r="D15"/>
  <c r="F15"/>
  <c r="H15"/>
  <c r="J15"/>
  <c r="D16"/>
  <c r="F16"/>
  <c r="H16"/>
  <c r="J16"/>
  <c r="D20"/>
  <c r="F20"/>
  <c r="H20"/>
  <c r="J20"/>
  <c r="D21"/>
  <c r="F21"/>
  <c r="H21"/>
  <c r="J21"/>
  <c r="D22"/>
  <c r="F22"/>
  <c r="H22"/>
  <c r="J22"/>
  <c r="D23"/>
  <c r="F23"/>
  <c r="H23"/>
  <c r="J23"/>
  <c r="D24"/>
  <c r="F24"/>
  <c r="H24"/>
  <c r="J24"/>
  <c r="D17"/>
  <c r="F17"/>
  <c r="H17"/>
  <c r="J17"/>
  <c r="D25"/>
  <c r="F25"/>
  <c r="H25"/>
  <c r="J25"/>
  <c r="C31"/>
  <c r="C32"/>
  <c r="C33"/>
  <c r="C34"/>
  <c r="I9"/>
  <c r="C37"/>
  <c r="J7"/>
  <c r="H7"/>
  <c r="F7"/>
  <c r="D7"/>
  <c r="J28"/>
  <c r="J29"/>
  <c r="H28"/>
  <c r="H29"/>
  <c r="F28"/>
  <c r="F29"/>
  <c r="D28"/>
  <c r="D29"/>
  <c r="L28"/>
  <c r="L29"/>
  <c r="G33"/>
  <c r="G34"/>
  <c r="L17"/>
  <c r="L25"/>
  <c r="K9"/>
  <c r="G35"/>
  <c r="G36"/>
  <c r="F34"/>
  <c r="F35"/>
  <c r="F36"/>
  <c r="H36"/>
  <c r="G37"/>
  <c r="F37"/>
  <c r="H37"/>
  <c r="I36"/>
  <c r="J36"/>
  <c r="K36"/>
  <c r="H35"/>
  <c r="I35"/>
  <c r="J35"/>
  <c r="K35"/>
  <c r="H34"/>
  <c r="I34"/>
  <c r="J34"/>
  <c r="K34"/>
  <c r="J26"/>
  <c r="R6"/>
  <c r="H26"/>
  <c r="R5"/>
  <c r="F26"/>
  <c r="R4"/>
  <c r="D26"/>
  <c r="R3"/>
  <c r="J18"/>
  <c r="Q6"/>
  <c r="H18"/>
  <c r="Q5"/>
  <c r="F18"/>
  <c r="Q4"/>
  <c r="D18"/>
  <c r="Q3"/>
  <c r="P6"/>
  <c r="P5"/>
  <c r="P4"/>
  <c r="P3"/>
  <c r="O6"/>
  <c r="O5"/>
  <c r="O4"/>
  <c r="O3"/>
  <c r="G38"/>
  <c r="F33"/>
  <c r="F38"/>
  <c r="C38"/>
  <c r="C39"/>
  <c r="C36"/>
  <c r="D19"/>
  <c r="F19"/>
  <c r="H19"/>
  <c r="J19"/>
  <c r="D27"/>
  <c r="F27"/>
  <c r="H27"/>
  <c r="J27"/>
  <c r="L30"/>
  <c r="L26"/>
  <c r="L18"/>
  <c r="L3"/>
  <c r="L5"/>
  <c r="L7"/>
  <c r="D12" i="5"/>
  <c r="F12"/>
  <c r="H12"/>
  <c r="J12"/>
  <c r="D13"/>
  <c r="F13"/>
  <c r="H13"/>
  <c r="J13"/>
  <c r="D14"/>
  <c r="F14"/>
  <c r="H14"/>
  <c r="J14"/>
  <c r="D15"/>
  <c r="F15"/>
  <c r="H15"/>
  <c r="J15"/>
  <c r="D16"/>
  <c r="F16"/>
  <c r="H16"/>
  <c r="J16"/>
  <c r="D20"/>
  <c r="F20"/>
  <c r="H20"/>
  <c r="J20"/>
  <c r="D21"/>
  <c r="F21"/>
  <c r="H21"/>
  <c r="J21"/>
  <c r="D22"/>
  <c r="F22"/>
  <c r="H22"/>
  <c r="J22"/>
  <c r="D23"/>
  <c r="F23"/>
  <c r="H23"/>
  <c r="J23"/>
  <c r="D24"/>
  <c r="F24"/>
  <c r="H24"/>
  <c r="J24"/>
  <c r="D17"/>
  <c r="F17"/>
  <c r="H17"/>
  <c r="J17"/>
  <c r="D25"/>
  <c r="F25"/>
  <c r="H25"/>
  <c r="J25"/>
  <c r="G34"/>
  <c r="L17"/>
  <c r="L19"/>
  <c r="G33"/>
  <c r="L27"/>
  <c r="C32"/>
  <c r="C31"/>
  <c r="C33"/>
  <c r="L28"/>
  <c r="L29"/>
  <c r="F34"/>
  <c r="H34"/>
  <c r="D28"/>
  <c r="F28"/>
  <c r="H28"/>
  <c r="J28"/>
  <c r="I9"/>
  <c r="L25"/>
  <c r="K9"/>
  <c r="F33"/>
  <c r="H33"/>
  <c r="I33"/>
  <c r="J33"/>
  <c r="K33"/>
  <c r="L30"/>
  <c r="J29"/>
  <c r="H29"/>
  <c r="F29"/>
  <c r="D29"/>
  <c r="J27"/>
  <c r="H27"/>
  <c r="F27"/>
  <c r="D27"/>
  <c r="L26"/>
  <c r="J26"/>
  <c r="H26"/>
  <c r="F26"/>
  <c r="D26"/>
  <c r="J19"/>
  <c r="H19"/>
  <c r="F19"/>
  <c r="D19"/>
  <c r="L18"/>
  <c r="J18"/>
  <c r="H18"/>
  <c r="F18"/>
  <c r="D18"/>
  <c r="D7"/>
  <c r="F7"/>
  <c r="H7"/>
  <c r="J7"/>
  <c r="L7"/>
  <c r="R6"/>
  <c r="Q6"/>
  <c r="P6"/>
  <c r="O6"/>
  <c r="R5"/>
  <c r="Q5"/>
  <c r="P5"/>
  <c r="O5"/>
  <c r="L5"/>
  <c r="R4"/>
  <c r="Q4"/>
  <c r="P4"/>
  <c r="O4"/>
  <c r="R3"/>
  <c r="Q3"/>
  <c r="P3"/>
  <c r="O3"/>
  <c r="L3"/>
  <c r="F34" i="7"/>
  <c r="D12"/>
  <c r="F12"/>
  <c r="H12"/>
  <c r="J12"/>
  <c r="D13"/>
  <c r="F13"/>
  <c r="H13"/>
  <c r="J13"/>
  <c r="D14"/>
  <c r="F14"/>
  <c r="H14"/>
  <c r="J14"/>
  <c r="D15"/>
  <c r="F15"/>
  <c r="H15"/>
  <c r="J15"/>
  <c r="D16"/>
  <c r="F16"/>
  <c r="H16"/>
  <c r="J16"/>
  <c r="D17"/>
  <c r="F17"/>
  <c r="H17"/>
  <c r="J17"/>
  <c r="G34"/>
  <c r="D20"/>
  <c r="F20"/>
  <c r="H20"/>
  <c r="J20"/>
  <c r="D21"/>
  <c r="F21"/>
  <c r="H21"/>
  <c r="J21"/>
  <c r="D22"/>
  <c r="F22"/>
  <c r="H22"/>
  <c r="J22"/>
  <c r="D23"/>
  <c r="F23"/>
  <c r="H23"/>
  <c r="J23"/>
  <c r="D24"/>
  <c r="F24"/>
  <c r="H24"/>
  <c r="J24"/>
  <c r="D25"/>
  <c r="F25"/>
  <c r="H25"/>
  <c r="J25"/>
  <c r="H34"/>
  <c r="L17"/>
  <c r="L19"/>
  <c r="G33"/>
  <c r="F33"/>
  <c r="H33"/>
  <c r="I33"/>
  <c r="J33"/>
  <c r="K33"/>
  <c r="L28"/>
  <c r="L29"/>
  <c r="L30"/>
  <c r="J28"/>
  <c r="I9"/>
  <c r="J29"/>
  <c r="H28"/>
  <c r="H29"/>
  <c r="F28"/>
  <c r="F29"/>
  <c r="D28"/>
  <c r="D29"/>
  <c r="L27"/>
  <c r="J27"/>
  <c r="H27"/>
  <c r="F27"/>
  <c r="D27"/>
  <c r="L25"/>
  <c r="K9"/>
  <c r="L26"/>
  <c r="J26"/>
  <c r="H26"/>
  <c r="F26"/>
  <c r="D26"/>
  <c r="J19"/>
  <c r="H19"/>
  <c r="F19"/>
  <c r="D19"/>
  <c r="L18"/>
  <c r="J18"/>
  <c r="H18"/>
  <c r="F18"/>
  <c r="D18"/>
  <c r="D7"/>
  <c r="F7"/>
  <c r="H7"/>
  <c r="J7"/>
  <c r="L7"/>
  <c r="R6"/>
  <c r="Q6"/>
  <c r="P6"/>
  <c r="O6"/>
  <c r="R5"/>
  <c r="Q5"/>
  <c r="P5"/>
  <c r="O5"/>
  <c r="L5"/>
  <c r="R4"/>
  <c r="Q4"/>
  <c r="P4"/>
  <c r="O4"/>
  <c r="R3"/>
  <c r="Q3"/>
  <c r="P3"/>
  <c r="O3"/>
  <c r="L3"/>
</calcChain>
</file>

<file path=xl/sharedStrings.xml><?xml version="1.0" encoding="utf-8"?>
<sst xmlns="http://schemas.openxmlformats.org/spreadsheetml/2006/main" count="565" uniqueCount="152">
  <si>
    <r>
      <t>x</t>
    </r>
    <r>
      <rPr>
        <vertAlign val="subscript"/>
        <sz val="18"/>
        <color indexed="9"/>
        <rFont val="Times"/>
      </rPr>
      <t>242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</si>
  <si>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</si>
  <si>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</si>
  <si>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542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</si>
  <si>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</si>
  <si>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t>crit t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</si>
  <si>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Mjk</t>
    </r>
    <r>
      <rPr>
        <sz val="18"/>
        <color indexed="9"/>
        <rFont val="Times"/>
      </rPr>
      <t xml:space="preserve"> = </t>
    </r>
    <phoneticPr fontId="2" type="noConversion"/>
  </si>
  <si>
    <t>ANOVA</t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</si>
  <si>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</si>
  <si>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</si>
  <si>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t>Level 2: One-week delayed test</t>
    <phoneticPr fontId="2" type="noConversion"/>
  </si>
  <si>
    <t>Level 2:</t>
    <phoneticPr fontId="2" type="noConversion"/>
  </si>
  <si>
    <t>Level 3: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</si>
  <si>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</si>
  <si>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</si>
  <si>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t>Decision</t>
    <phoneticPr fontId="2" type="noConversion"/>
  </si>
  <si>
    <r>
      <t>s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</si>
  <si>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</si>
  <si>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</si>
  <si>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</si>
  <si>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</si>
  <si>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</si>
  <si>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</si>
  <si>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</si>
  <si>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</si>
  <si>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</si>
  <si>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</si>
  <si>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</si>
  <si>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</si>
  <si>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t xml:space="preserve">N = </t>
    <phoneticPr fontId="2" type="noConversion"/>
  </si>
  <si>
    <t>SSW =</t>
    <phoneticPr fontId="2" type="noConversion"/>
  </si>
  <si>
    <r>
      <t>T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</si>
  <si>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</si>
  <si>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</si>
  <si>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111</t>
    </r>
    <r>
      <rPr>
        <sz val="18"/>
        <color indexed="9"/>
        <rFont val="Times"/>
      </rPr>
      <t xml:space="preserve"> =</t>
    </r>
    <phoneticPr fontId="2" type="noConversion"/>
  </si>
  <si>
    <t>Factor 1: Amount of Degradation (percent pixels removed)</t>
    <phoneticPr fontId="2" type="noConversion"/>
  </si>
  <si>
    <t>Delayed test</t>
    <phoneticPr fontId="2" type="noConversion"/>
  </si>
  <si>
    <t xml:space="preserve">Immediate test  </t>
    <phoneticPr fontId="2" type="noConversion"/>
  </si>
  <si>
    <t>df =</t>
    <phoneticPr fontId="2" type="noConversion"/>
  </si>
  <si>
    <r>
      <t>x</t>
    </r>
    <r>
      <rPr>
        <vertAlign val="subscript"/>
        <sz val="18"/>
        <color indexed="9"/>
        <rFont val="Times"/>
      </rPr>
      <t>112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</si>
  <si>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</si>
  <si>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t>Level 1: Immediate test</t>
    <phoneticPr fontId="2" type="noConversion"/>
  </si>
  <si>
    <r>
      <t>est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</t>
    </r>
    <phoneticPr fontId="2" type="noConversion"/>
  </si>
  <si>
    <t>M =</t>
    <phoneticPr fontId="2" type="noConversion"/>
  </si>
  <si>
    <t>Source</t>
    <phoneticPr fontId="2" type="noConversion"/>
  </si>
  <si>
    <t>df</t>
    <phoneticPr fontId="2" type="noConversion"/>
  </si>
  <si>
    <t xml:space="preserve">CI % = </t>
    <phoneticPr fontId="2" type="noConversion"/>
  </si>
  <si>
    <t>For Graph:</t>
    <phoneticPr fontId="2" type="noConversion"/>
  </si>
  <si>
    <t xml:space="preserve">n = </t>
    <phoneticPr fontId="2" type="noConversion"/>
  </si>
  <si>
    <t>15%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</si>
  <si>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</si>
  <si>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</si>
  <si>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t>dfW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</si>
  <si>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</si>
  <si>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</si>
  <si>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</si>
  <si>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</si>
  <si>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t>ANOVA (Consider top row only)</t>
    <phoneticPr fontId="2" type="noConversion"/>
  </si>
  <si>
    <t>Btwn</t>
    <phoneticPr fontId="2" type="noConversion"/>
  </si>
  <si>
    <r>
      <t>n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</si>
  <si>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n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</si>
  <si>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t>ANOVA (Consider bottom row only)</t>
    <phoneticPr fontId="2" type="noConversion"/>
  </si>
  <si>
    <r>
      <t>x</t>
    </r>
    <r>
      <rPr>
        <vertAlign val="subscript"/>
        <sz val="18"/>
        <color indexed="9"/>
        <rFont val="Times"/>
      </rPr>
      <t>211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</si>
  <si>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</si>
  <si>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</si>
  <si>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</si>
  <si>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</si>
  <si>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</si>
  <si>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</si>
  <si>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</si>
  <si>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</si>
  <si>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222</t>
    </r>
    <r>
      <rPr>
        <sz val="18"/>
        <color indexed="9"/>
        <rFont val="Times"/>
      </rPr>
      <t xml:space="preserve"> =</t>
    </r>
    <phoneticPr fontId="2" type="noConversion"/>
  </si>
  <si>
    <t>Degradation</t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</si>
  <si>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</si>
  <si>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 xml:space="preserve">J = </t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</si>
  <si>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</si>
  <si>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t>Factor 2: Delay Interval</t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</si>
  <si>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</si>
  <si>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</si>
  <si>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</si>
  <si>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</si>
  <si>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</si>
  <si>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</si>
  <si>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</si>
  <si>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</si>
  <si>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</si>
  <si>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</si>
  <si>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</si>
  <si>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</si>
  <si>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</si>
  <si>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</si>
  <si>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t>CxR</t>
    <phoneticPr fontId="2" type="noConversion"/>
  </si>
  <si>
    <t>Within</t>
    <phoneticPr fontId="2" type="noConversion"/>
  </si>
  <si>
    <t>Total</t>
    <phoneticPr fontId="2" type="noConversion"/>
  </si>
  <si>
    <t>Factor 2: Delay Interval</t>
  </si>
  <si>
    <t>Crit F</t>
    <phoneticPr fontId="2" type="noConversion"/>
  </si>
  <si>
    <t>Cols</t>
    <phoneticPr fontId="2" type="noConversion"/>
  </si>
  <si>
    <t>Rows</t>
    <phoneticPr fontId="2" type="noConversion"/>
  </si>
  <si>
    <t>30%</t>
    <phoneticPr fontId="2" type="noConversion"/>
  </si>
  <si>
    <t>45%</t>
    <phoneticPr fontId="2" type="noConversion"/>
  </si>
  <si>
    <r>
      <t>T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</si>
  <si>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</si>
  <si>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</si>
  <si>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</si>
  <si>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</si>
  <si>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>K =</t>
    <phoneticPr fontId="2" type="noConversion"/>
  </si>
  <si>
    <r>
      <t>n</t>
    </r>
    <r>
      <rPr>
        <vertAlign val="subscript"/>
        <sz val="18"/>
        <color indexed="9"/>
        <rFont val="Times"/>
      </rPr>
      <t>C</t>
    </r>
    <r>
      <rPr>
        <sz val="18"/>
        <color indexed="9"/>
        <rFont val="Times"/>
      </rPr>
      <t xml:space="preserve"> = </t>
    </r>
    <phoneticPr fontId="2" type="noConversion"/>
  </si>
  <si>
    <r>
      <t>n</t>
    </r>
    <r>
      <rPr>
        <vertAlign val="subscript"/>
        <sz val="18"/>
        <color indexed="9"/>
        <rFont val="Times"/>
      </rPr>
      <t>R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</si>
  <si>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421</t>
    </r>
    <r>
      <rPr>
        <sz val="18"/>
        <color indexed="9"/>
        <rFont val="Times"/>
      </rPr>
      <t xml:space="preserve"> =</t>
    </r>
    <phoneticPr fontId="2" type="noConversion"/>
  </si>
  <si>
    <t>CI = ±</t>
    <phoneticPr fontId="2" type="noConversion"/>
  </si>
  <si>
    <t>1%</t>
    <phoneticPr fontId="2" type="noConversion"/>
  </si>
  <si>
    <t>SS</t>
    <phoneticPr fontId="2" type="noConversion"/>
  </si>
  <si>
    <t>MS</t>
    <phoneticPr fontId="2" type="noConversion"/>
  </si>
  <si>
    <t>Obt F</t>
    <phoneticPr fontId="2" type="noConversion"/>
  </si>
  <si>
    <r>
      <t>T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</si>
  <si>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</si>
  <si>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MSW =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</si>
  <si>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T = </t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</si>
  <si>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</si>
  <si>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t>Level 4:</t>
    <phoneticPr fontId="2" type="noConversion"/>
  </si>
  <si>
    <t>Btwn</t>
    <phoneticPr fontId="2" type="noConversion"/>
  </si>
  <si>
    <r>
      <t xml:space="preserve">Reality: The </t>
    </r>
    <r>
      <rPr>
        <sz val="30"/>
        <color indexed="9"/>
        <rFont val="Symbol"/>
      </rPr>
      <t>m</t>
    </r>
    <r>
      <rPr>
        <sz val="30"/>
        <color indexed="9"/>
        <rFont val="Times"/>
      </rPr>
      <t>'s</t>
    </r>
    <phoneticPr fontId="2" type="noConversion"/>
  </si>
  <si>
    <t>Level 1: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</si>
  <si>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</si>
  <si>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</si>
  <si>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CI around M</t>
    </r>
    <r>
      <rPr>
        <vertAlign val="subscript"/>
        <sz val="18"/>
        <color indexed="9"/>
        <rFont val="Times"/>
      </rPr>
      <t>jk</t>
    </r>
    <r>
      <rPr>
        <sz val="18"/>
        <color indexed="9"/>
        <rFont val="Times"/>
      </rPr>
      <t>'s (HOV):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</si>
  <si>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</si>
  <si>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121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</si>
  <si>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</si>
  <si>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</si>
  <si>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</si>
  <si>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</si>
  <si>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</si>
  <si>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</si>
  <si>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</si>
  <si>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</si>
  <si>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</si>
  <si>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</si>
  <si>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</si>
  <si>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</si>
  <si>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</si>
  <si>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</si>
  <si>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</si>
  <si>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</si>
  <si>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</si>
  <si>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</si>
  <si>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</si>
  <si>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</si>
  <si>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</si>
  <si>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</si>
  <si>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</si>
  <si>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142</t>
    </r>
    <r>
      <rPr>
        <sz val="18"/>
        <color indexed="9"/>
        <rFont val="Times"/>
      </rPr>
      <t xml:space="preserve"> =</t>
    </r>
    <phoneticPr fontId="2" type="noConversion"/>
  </si>
</sst>
</file>

<file path=xl/styles.xml><?xml version="1.0" encoding="utf-8"?>
<styleSheet xmlns="http://schemas.openxmlformats.org/spreadsheetml/2006/main">
  <numFmts count="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#,##0.0"/>
    <numFmt numFmtId="171" formatCode="#,##0.000"/>
    <numFmt numFmtId="172" formatCode="#,##0"/>
  </numFmts>
  <fonts count="14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sz val="30"/>
      <color indexed="9"/>
      <name val="Symbol"/>
    </font>
    <font>
      <sz val="30"/>
      <color indexed="9"/>
      <name val="Times"/>
    </font>
    <font>
      <u/>
      <sz val="18"/>
      <color indexed="12"/>
      <name val="Times"/>
    </font>
    <font>
      <u/>
      <sz val="18"/>
      <color indexed="20"/>
      <name val="Times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thick">
        <color indexed="9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2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</cellStyleXfs>
  <cellXfs count="170">
    <xf numFmtId="4" fontId="0" fillId="0" borderId="0" xfId="0">
      <alignment horizontal="center" vertical="center"/>
    </xf>
    <xf numFmtId="4" fontId="3" fillId="0" borderId="0" xfId="0" applyFont="1">
      <alignment horizontal="center" vertical="center"/>
    </xf>
    <xf numFmtId="4" fontId="3" fillId="0" borderId="0" xfId="0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4" fontId="3" fillId="0" borderId="0" xfId="0" applyFont="1" applyBorder="1" applyAlignment="1">
      <alignment horizontal="right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vertical="center"/>
    </xf>
    <xf numFmtId="4" fontId="3" fillId="0" borderId="0" xfId="0" applyFont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 vertical="center"/>
    </xf>
    <xf numFmtId="171" fontId="3" fillId="0" borderId="0" xfId="0" applyNumberFormat="1" applyFont="1" applyBorder="1" applyAlignment="1">
      <alignment horizontal="left" vertical="center"/>
    </xf>
    <xf numFmtId="4" fontId="0" fillId="2" borderId="0" xfId="0" applyFill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Alignment="1">
      <alignment horizontal="center" vertical="center"/>
    </xf>
    <xf numFmtId="4" fontId="5" fillId="4" borderId="1" xfId="0" applyFont="1" applyFill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Alignment="1">
      <alignment horizontal="center" vertical="center" textRotation="90" wrapText="1"/>
    </xf>
    <xf numFmtId="171" fontId="3" fillId="0" borderId="0" xfId="0" applyNumberFormat="1" applyFont="1" applyBorder="1" applyAlignment="1">
      <alignment horizontal="right" vertical="center"/>
    </xf>
    <xf numFmtId="4" fontId="3" fillId="0" borderId="0" xfId="0" applyFont="1" applyBorder="1" applyAlignment="1">
      <alignment horizontal="left" vertical="center"/>
    </xf>
    <xf numFmtId="4" fontId="5" fillId="5" borderId="0" xfId="0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left" vertical="center"/>
    </xf>
    <xf numFmtId="4" fontId="6" fillId="6" borderId="0" xfId="0" applyFont="1" applyFill="1" applyBorder="1" applyAlignment="1">
      <alignment horizontal="right"/>
    </xf>
    <xf numFmtId="4" fontId="5" fillId="6" borderId="0" xfId="0" applyFont="1" applyFill="1" applyBorder="1" applyAlignment="1">
      <alignment horizontal="center" vertical="center"/>
    </xf>
    <xf numFmtId="4" fontId="5" fillId="5" borderId="2" xfId="0" applyFont="1" applyFill="1" applyBorder="1" applyAlignment="1">
      <alignment horizontal="right" vertical="center"/>
    </xf>
    <xf numFmtId="4" fontId="5" fillId="5" borderId="0" xfId="0" applyFont="1" applyFill="1" applyBorder="1" applyAlignment="1">
      <alignment horizontal="center" vertical="center"/>
    </xf>
    <xf numFmtId="3" fontId="5" fillId="6" borderId="0" xfId="1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4" fontId="5" fillId="5" borderId="1" xfId="0" applyFont="1" applyFill="1" applyBorder="1" applyAlignment="1">
      <alignment horizontal="right" vertical="center"/>
    </xf>
    <xf numFmtId="4" fontId="3" fillId="0" borderId="0" xfId="0" applyFont="1" applyBorder="1" applyAlignment="1">
      <alignment horizontal="center" vertical="center"/>
    </xf>
    <xf numFmtId="4" fontId="5" fillId="6" borderId="0" xfId="0" applyFont="1" applyFill="1" applyBorder="1">
      <alignment horizontal="center" vertical="center"/>
    </xf>
    <xf numFmtId="4" fontId="5" fillId="6" borderId="0" xfId="0" applyFont="1" applyFill="1" applyBorder="1" applyAlignment="1">
      <alignment horizontal="right"/>
    </xf>
    <xf numFmtId="4" fontId="5" fillId="6" borderId="0" xfId="0" quotePrefix="1" applyFont="1" applyFill="1" applyBorder="1" applyAlignment="1">
      <alignment horizontal="left" vertical="center"/>
    </xf>
    <xf numFmtId="4" fontId="5" fillId="5" borderId="0" xfId="0" quotePrefix="1" applyFont="1" applyFill="1" applyBorder="1" applyAlignment="1">
      <alignment horizontal="left" vertical="center"/>
    </xf>
    <xf numFmtId="4" fontId="5" fillId="5" borderId="0" xfId="0" applyFont="1" applyFill="1" applyBorder="1" applyAlignment="1">
      <alignment horizontal="left" vertical="center"/>
    </xf>
    <xf numFmtId="170" fontId="5" fillId="5" borderId="0" xfId="0" quotePrefix="1" applyNumberFormat="1" applyFont="1" applyFill="1" applyBorder="1" applyAlignment="1">
      <alignment horizontal="left" vertical="center"/>
    </xf>
    <xf numFmtId="4" fontId="5" fillId="5" borderId="0" xfId="0" applyNumberFormat="1" applyFont="1" applyFill="1" applyBorder="1" applyAlignment="1">
      <alignment horizontal="left" vertical="center"/>
    </xf>
    <xf numFmtId="4" fontId="5" fillId="5" borderId="7" xfId="0" applyFont="1" applyFill="1" applyBorder="1" applyAlignment="1">
      <alignment horizontal="right" vertical="center"/>
    </xf>
    <xf numFmtId="4" fontId="5" fillId="5" borderId="0" xfId="0" applyFont="1" applyFill="1" applyBorder="1" applyAlignment="1">
      <alignment horizontal="right" vertical="center" textRotation="90" wrapText="1"/>
    </xf>
    <xf numFmtId="4" fontId="3" fillId="7" borderId="8" xfId="0" applyFont="1" applyFill="1" applyBorder="1">
      <alignment horizontal="center" vertical="center"/>
    </xf>
    <xf numFmtId="4" fontId="3" fillId="7" borderId="2" xfId="0" applyFont="1" applyFill="1" applyBorder="1">
      <alignment horizontal="center" vertical="center"/>
    </xf>
    <xf numFmtId="4" fontId="5" fillId="5" borderId="8" xfId="0" applyFont="1" applyFill="1" applyBorder="1" applyAlignment="1">
      <alignment horizontal="right" vertical="center"/>
    </xf>
    <xf numFmtId="4" fontId="5" fillId="5" borderId="3" xfId="0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>
      <alignment horizontal="center" vertical="center"/>
    </xf>
    <xf numFmtId="170" fontId="5" fillId="5" borderId="3" xfId="0" applyNumberFormat="1" applyFont="1" applyFill="1" applyBorder="1" applyAlignment="1">
      <alignment horizontal="center" vertical="center"/>
    </xf>
    <xf numFmtId="170" fontId="5" fillId="5" borderId="11" xfId="0" applyNumberFormat="1" applyFont="1" applyFill="1" applyBorder="1" applyAlignment="1">
      <alignment horizontal="center" vertical="center"/>
    </xf>
    <xf numFmtId="4" fontId="5" fillId="5" borderId="12" xfId="0" applyFont="1" applyFill="1" applyBorder="1" applyAlignment="1">
      <alignment horizontal="right" vertical="center"/>
    </xf>
    <xf numFmtId="170" fontId="5" fillId="5" borderId="13" xfId="0" applyNumberFormat="1" applyFont="1" applyFill="1" applyBorder="1" applyAlignment="1">
      <alignment horizontal="center" vertical="center"/>
    </xf>
    <xf numFmtId="170" fontId="5" fillId="6" borderId="13" xfId="0" applyNumberFormat="1" applyFont="1" applyFill="1" applyBorder="1" applyAlignment="1">
      <alignment horizontal="right"/>
    </xf>
    <xf numFmtId="170" fontId="5" fillId="6" borderId="8" xfId="0" quotePrefix="1" applyNumberFormat="1" applyFont="1" applyFill="1" applyBorder="1" applyAlignment="1">
      <alignment horizontal="left" vertical="center"/>
    </xf>
    <xf numFmtId="4" fontId="5" fillId="6" borderId="8" xfId="0" applyFont="1" applyFill="1" applyBorder="1" applyAlignment="1">
      <alignment horizontal="center" vertical="center"/>
    </xf>
    <xf numFmtId="3" fontId="5" fillId="5" borderId="15" xfId="0" applyNumberFormat="1" applyFont="1" applyFill="1" applyBorder="1" applyAlignment="1">
      <alignment horizontal="center" vertical="center"/>
    </xf>
    <xf numFmtId="4" fontId="5" fillId="6" borderId="8" xfId="0" applyFont="1" applyFill="1" applyBorder="1">
      <alignment horizontal="center" vertical="center"/>
    </xf>
    <xf numFmtId="4" fontId="5" fillId="5" borderId="8" xfId="0" applyFont="1" applyFill="1" applyBorder="1" applyAlignment="1">
      <alignment horizontal="right" vertical="center" textRotation="90" wrapText="1"/>
    </xf>
    <xf numFmtId="4" fontId="5" fillId="6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13" xfId="0" applyFont="1" applyFill="1" applyBorder="1" applyAlignment="1">
      <alignment horizontal="right" vertical="center"/>
    </xf>
    <xf numFmtId="4" fontId="5" fillId="5" borderId="8" xfId="0" applyNumberFormat="1" applyFont="1" applyFill="1" applyBorder="1" applyAlignment="1">
      <alignment horizontal="left" vertical="center"/>
    </xf>
    <xf numFmtId="3" fontId="6" fillId="4" borderId="8" xfId="0" applyNumberFormat="1" applyFont="1" applyFill="1" applyBorder="1" applyAlignment="1">
      <alignment horizontal="right" vertical="center"/>
    </xf>
    <xf numFmtId="4" fontId="5" fillId="4" borderId="13" xfId="0" applyFont="1" applyFill="1" applyBorder="1" applyAlignment="1">
      <alignment horizontal="left" vertical="center"/>
    </xf>
    <xf numFmtId="3" fontId="6" fillId="4" borderId="20" xfId="0" applyNumberFormat="1" applyFont="1" applyFill="1" applyBorder="1" applyAlignment="1">
      <alignment horizontal="right" vertical="center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4" fontId="3" fillId="4" borderId="0" xfId="0" applyFont="1" applyFill="1">
      <alignment horizontal="center" vertical="center"/>
    </xf>
    <xf numFmtId="4" fontId="5" fillId="0" borderId="0" xfId="0" applyFont="1" applyBorder="1" applyAlignment="1">
      <alignment horizontal="center" vertical="center"/>
    </xf>
    <xf numFmtId="171" fontId="5" fillId="3" borderId="0" xfId="0" applyNumberFormat="1" applyFont="1" applyFill="1" applyBorder="1" applyAlignment="1"/>
    <xf numFmtId="4" fontId="5" fillId="3" borderId="0" xfId="0" applyFont="1" applyFill="1" applyAlignment="1">
      <alignment horizontal="center"/>
    </xf>
    <xf numFmtId="4" fontId="5" fillId="3" borderId="0" xfId="0" applyFont="1" applyFill="1" applyBorder="1" applyAlignment="1">
      <alignment horizontal="right"/>
    </xf>
    <xf numFmtId="170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left"/>
    </xf>
    <xf numFmtId="4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/>
    </xf>
    <xf numFmtId="4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left"/>
    </xf>
    <xf numFmtId="4" fontId="5" fillId="3" borderId="0" xfId="0" applyFont="1" applyFill="1" applyAlignment="1">
      <alignment horizontal="left"/>
    </xf>
    <xf numFmtId="4" fontId="5" fillId="3" borderId="1" xfId="0" applyFont="1" applyFill="1" applyBorder="1" applyAlignment="1">
      <alignment horizontal="center"/>
    </xf>
    <xf numFmtId="4" fontId="5" fillId="3" borderId="1" xfId="0" applyFont="1" applyFill="1" applyBorder="1" applyAlignment="1">
      <alignment horizontal="right"/>
    </xf>
    <xf numFmtId="171" fontId="5" fillId="3" borderId="1" xfId="0" applyNumberFormat="1" applyFont="1" applyFill="1" applyBorder="1" applyAlignment="1">
      <alignment horizontal="left"/>
    </xf>
    <xf numFmtId="4" fontId="3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left"/>
    </xf>
    <xf numFmtId="171" fontId="5" fillId="3" borderId="0" xfId="0" applyNumberFormat="1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4" fontId="4" fillId="3" borderId="0" xfId="0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left"/>
    </xf>
    <xf numFmtId="4" fontId="5" fillId="3" borderId="0" xfId="0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center"/>
    </xf>
    <xf numFmtId="171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right"/>
    </xf>
    <xf numFmtId="3" fontId="6" fillId="4" borderId="24" xfId="0" applyNumberFormat="1" applyFont="1" applyFill="1" applyBorder="1" applyAlignment="1">
      <alignment horizontal="right" vertical="center"/>
    </xf>
    <xf numFmtId="4" fontId="5" fillId="6" borderId="0" xfId="0" applyFont="1" applyFill="1" applyBorder="1" applyAlignment="1">
      <alignment horizontal="center"/>
    </xf>
    <xf numFmtId="3" fontId="6" fillId="6" borderId="0" xfId="0" applyNumberFormat="1" applyFont="1" applyFill="1" applyBorder="1" applyAlignment="1">
      <alignment horizontal="right"/>
    </xf>
    <xf numFmtId="4" fontId="5" fillId="6" borderId="0" xfId="0" applyFont="1" applyFill="1" applyBorder="1" applyAlignment="1">
      <alignment horizontal="left"/>
    </xf>
    <xf numFmtId="9" fontId="5" fillId="6" borderId="0" xfId="1" applyFont="1" applyFill="1" applyBorder="1" applyAlignment="1">
      <alignment horizontal="left"/>
    </xf>
    <xf numFmtId="3" fontId="5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left"/>
    </xf>
    <xf numFmtId="4" fontId="5" fillId="4" borderId="17" xfId="0" applyFont="1" applyFill="1" applyBorder="1" applyAlignment="1">
      <alignment horizontal="right" vertical="center"/>
    </xf>
    <xf numFmtId="4" fontId="5" fillId="4" borderId="1" xfId="0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left" vertical="center"/>
    </xf>
    <xf numFmtId="170" fontId="5" fillId="5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Border="1" applyAlignment="1">
      <alignment horizontal="right"/>
    </xf>
    <xf numFmtId="4" fontId="3" fillId="2" borderId="0" xfId="0" applyFont="1" applyFill="1" applyAlignment="1">
      <alignment horizontal="center" vertical="center"/>
    </xf>
    <xf numFmtId="4" fontId="3" fillId="2" borderId="0" xfId="0" applyFont="1" applyFill="1">
      <alignment horizontal="center" vertical="center"/>
    </xf>
    <xf numFmtId="4" fontId="4" fillId="3" borderId="0" xfId="0" applyFont="1" applyFill="1" applyBorder="1" applyAlignment="1">
      <alignment horizontal="left"/>
    </xf>
    <xf numFmtId="4" fontId="5" fillId="5" borderId="0" xfId="0" applyFont="1" applyFill="1" applyBorder="1" applyAlignment="1">
      <alignment horizontal="right" vertical="center" textRotation="90" wrapText="1"/>
    </xf>
    <xf numFmtId="4" fontId="5" fillId="5" borderId="8" xfId="0" applyFont="1" applyFill="1" applyBorder="1" applyAlignment="1">
      <alignment horizontal="right" vertical="center" textRotation="90" wrapText="1"/>
    </xf>
    <xf numFmtId="3" fontId="5" fillId="5" borderId="0" xfId="0" applyNumberFormat="1" applyFont="1" applyFill="1" applyBorder="1" applyAlignment="1">
      <alignment horizontal="right" vertical="center"/>
    </xf>
    <xf numFmtId="4" fontId="5" fillId="5" borderId="0" xfId="0" applyNumberFormat="1" applyFont="1" applyFill="1" applyBorder="1" applyAlignment="1">
      <alignment horizontal="right" vertical="center"/>
    </xf>
    <xf numFmtId="172" fontId="5" fillId="7" borderId="2" xfId="0" applyNumberFormat="1" applyFont="1" applyFill="1" applyBorder="1" applyAlignment="1">
      <alignment horizontal="right" vertical="center"/>
    </xf>
    <xf numFmtId="4" fontId="5" fillId="5" borderId="25" xfId="0" applyFont="1" applyFill="1" applyBorder="1" applyAlignment="1">
      <alignment horizontal="right" vertical="center"/>
    </xf>
    <xf numFmtId="4" fontId="5" fillId="5" borderId="8" xfId="0" applyNumberFormat="1" applyFont="1" applyFill="1" applyBorder="1" applyAlignment="1">
      <alignment horizontal="right" vertical="center"/>
    </xf>
    <xf numFmtId="171" fontId="5" fillId="3" borderId="0" xfId="0" applyNumberFormat="1" applyFont="1" applyFill="1" applyBorder="1" applyAlignment="1">
      <alignment horizontal="center"/>
    </xf>
    <xf numFmtId="171" fontId="5" fillId="3" borderId="0" xfId="0" applyNumberFormat="1" applyFont="1" applyFill="1" applyBorder="1" applyAlignment="1">
      <alignment horizontal="center"/>
    </xf>
    <xf numFmtId="4" fontId="5" fillId="3" borderId="1" xfId="0" applyFont="1" applyFill="1" applyBorder="1" applyAlignment="1">
      <alignment horizontal="left"/>
    </xf>
    <xf numFmtId="3" fontId="11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" fontId="5" fillId="6" borderId="12" xfId="0" quotePrefix="1" applyFont="1" applyFill="1" applyBorder="1" applyAlignment="1">
      <alignment horizontal="center" vertical="center"/>
    </xf>
    <xf numFmtId="4" fontId="5" fillId="6" borderId="12" xfId="0" applyFont="1" applyFill="1" applyBorder="1" applyAlignment="1">
      <alignment horizontal="center" vertical="center"/>
    </xf>
    <xf numFmtId="4" fontId="5" fillId="6" borderId="14" xfId="0" quotePrefix="1" applyFont="1" applyFill="1" applyBorder="1" applyAlignment="1">
      <alignment horizontal="center" vertical="center"/>
    </xf>
    <xf numFmtId="4" fontId="5" fillId="6" borderId="14" xfId="0" applyFont="1" applyFill="1" applyBorder="1" applyAlignment="1">
      <alignment horizontal="center" vertical="center"/>
    </xf>
    <xf numFmtId="4" fontId="5" fillId="6" borderId="13" xfId="0" quotePrefix="1" applyFont="1" applyFill="1" applyBorder="1" applyAlignment="1">
      <alignment horizontal="center" vertical="center"/>
    </xf>
    <xf numFmtId="4" fontId="8" fillId="6" borderId="0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4" fontId="5" fillId="5" borderId="16" xfId="0" applyFont="1" applyFill="1" applyBorder="1" applyAlignment="1">
      <alignment horizontal="right" vertical="center" textRotation="90" wrapText="1"/>
    </xf>
    <xf numFmtId="4" fontId="5" fillId="5" borderId="0" xfId="0" applyFont="1" applyFill="1" applyBorder="1" applyAlignment="1">
      <alignment horizontal="right" vertical="center" textRotation="90" wrapText="1"/>
    </xf>
    <xf numFmtId="4" fontId="5" fillId="5" borderId="8" xfId="0" applyFont="1" applyFill="1" applyBorder="1" applyAlignment="1">
      <alignment horizontal="right" vertical="center" textRotation="90" wrapText="1"/>
    </xf>
    <xf numFmtId="4" fontId="8" fillId="4" borderId="0" xfId="0" applyFont="1" applyFill="1" applyBorder="1" applyAlignment="1">
      <alignment horizontal="center" vertical="center"/>
    </xf>
    <xf numFmtId="4" fontId="5" fillId="4" borderId="10" xfId="0" applyFont="1" applyFill="1" applyBorder="1" applyAlignment="1">
      <alignment horizontal="right" vertical="center" wrapText="1"/>
    </xf>
    <xf numFmtId="4" fontId="5" fillId="4" borderId="4" xfId="0" applyFont="1" applyFill="1" applyBorder="1" applyAlignment="1">
      <alignment horizontal="right" vertical="center" wrapText="1"/>
    </xf>
    <xf numFmtId="4" fontId="5" fillId="4" borderId="5" xfId="0" applyFont="1" applyFill="1" applyBorder="1" applyAlignment="1">
      <alignment horizontal="right" vertical="center" wrapText="1"/>
    </xf>
    <xf numFmtId="4" fontId="5" fillId="4" borderId="6" xfId="0" applyFont="1" applyFill="1" applyBorder="1" applyAlignment="1">
      <alignment horizontal="right" vertical="center" textRotation="90" wrapText="1"/>
    </xf>
    <xf numFmtId="3" fontId="6" fillId="4" borderId="23" xfId="0" applyNumberFormat="1" applyFont="1" applyFill="1" applyBorder="1" applyAlignment="1">
      <alignment horizontal="right" vertical="center"/>
    </xf>
    <xf numFmtId="4" fontId="5" fillId="5" borderId="3" xfId="0" applyFont="1" applyFill="1" applyBorder="1" applyAlignment="1">
      <alignment horizontal="right" vertical="center" wrapText="1"/>
    </xf>
    <xf numFmtId="4" fontId="5" fillId="5" borderId="13" xfId="0" applyFont="1" applyFill="1" applyBorder="1" applyAlignment="1">
      <alignment horizontal="right" vertical="center" wrapText="1"/>
    </xf>
    <xf numFmtId="4" fontId="5" fillId="5" borderId="19" xfId="0" applyFont="1" applyFill="1" applyBorder="1" applyAlignment="1">
      <alignment horizontal="right" vertical="center" wrapText="1"/>
    </xf>
    <xf numFmtId="4" fontId="5" fillId="5" borderId="18" xfId="0" applyFont="1" applyFill="1" applyBorder="1" applyAlignment="1">
      <alignment horizontal="right" vertical="center" wrapText="1"/>
    </xf>
    <xf numFmtId="4" fontId="4" fillId="3" borderId="0" xfId="0" applyFont="1" applyFill="1" applyBorder="1" applyAlignment="1">
      <alignment horizontal="left"/>
    </xf>
    <xf numFmtId="3" fontId="6" fillId="4" borderId="22" xfId="0" applyNumberFormat="1" applyFont="1" applyFill="1" applyBorder="1" applyAlignment="1">
      <alignment horizontal="right" vertical="center"/>
    </xf>
    <xf numFmtId="3" fontId="6" fillId="4" borderId="17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4" fillId="3" borderId="0" xfId="0" applyFont="1" applyFill="1" applyBorder="1" applyAlignment="1">
      <alignment horizontal="left" vertical="center"/>
    </xf>
    <xf numFmtId="4" fontId="5" fillId="3" borderId="9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</c:title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mu's: Immediate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ANOVA'!$O$3:$O$6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M's: Immediate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plus>
            <c:min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ANOVA'!$Q$3:$Q$6</c:f>
              <c:numCache>
                <c:formatCode>#,##0.0</c:formatCode>
                <c:ptCount val="4"/>
                <c:pt idx="0">
                  <c:v>92.8</c:v>
                </c:pt>
                <c:pt idx="1">
                  <c:v>80.2</c:v>
                </c:pt>
                <c:pt idx="2">
                  <c:v>70.2</c:v>
                </c:pt>
                <c:pt idx="3">
                  <c:v>64.8</c:v>
                </c:pt>
              </c:numCache>
            </c:numRef>
          </c:yVal>
        </c:ser>
        <c:ser>
          <c:idx val="2"/>
          <c:order val="2"/>
          <c:tx>
            <c:v>mu's: Delayed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ANOVA'!$P$3:$P$6</c:f>
              <c:numCache>
                <c:formatCode>#,##0</c:formatCode>
                <c:ptCount val="4"/>
                <c:pt idx="0">
                  <c:v>66.0</c:v>
                </c:pt>
                <c:pt idx="1">
                  <c:v>63.0</c:v>
                </c:pt>
                <c:pt idx="2">
                  <c:v>62.0</c:v>
                </c:pt>
                <c:pt idx="3">
                  <c:v>61.0</c:v>
                </c:pt>
              </c:numCache>
            </c:numRef>
          </c:yVal>
        </c:ser>
        <c:ser>
          <c:idx val="3"/>
          <c:order val="3"/>
          <c:tx>
            <c:v>M's: Delayed</c:v>
          </c:tx>
          <c:spPr>
            <a:ln>
              <a:noFill/>
            </a:ln>
          </c:spPr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plus>
            <c:min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ANOVA'!$R$3:$R$6</c:f>
              <c:numCache>
                <c:formatCode>#,##0.0</c:formatCode>
                <c:ptCount val="4"/>
                <c:pt idx="0">
                  <c:v>66.0</c:v>
                </c:pt>
                <c:pt idx="1">
                  <c:v>62.6</c:v>
                </c:pt>
                <c:pt idx="2">
                  <c:v>62.6</c:v>
                </c:pt>
                <c:pt idx="3">
                  <c:v>60.2</c:v>
                </c:pt>
              </c:numCache>
            </c:numRef>
          </c:yVal>
        </c:ser>
        <c:axId val="1101946376"/>
        <c:axId val="1101353496"/>
      </c:scatterChart>
      <c:valAx>
        <c:axId val="1101946376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01353496"/>
        <c:crosses val="autoZero"/>
        <c:crossBetween val="midCat"/>
        <c:majorUnit val="15.0"/>
        <c:minorUnit val="0.03"/>
      </c:valAx>
      <c:valAx>
        <c:axId val="1101353496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01946376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</c:title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mu's: Immediate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ANOVA'!$O$3:$O$6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M's: Immediate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plus>
            <c:min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ANOVA'!$Q$3:$Q$6</c:f>
              <c:numCache>
                <c:formatCode>#,##0.0</c:formatCode>
                <c:ptCount val="4"/>
                <c:pt idx="0">
                  <c:v>92.8</c:v>
                </c:pt>
                <c:pt idx="1">
                  <c:v>80.2</c:v>
                </c:pt>
                <c:pt idx="2">
                  <c:v>70.2</c:v>
                </c:pt>
                <c:pt idx="3">
                  <c:v>64.8</c:v>
                </c:pt>
              </c:numCache>
            </c:numRef>
          </c:yVal>
        </c:ser>
        <c:axId val="1101590024"/>
        <c:axId val="1101631112"/>
      </c:scatterChart>
      <c:valAx>
        <c:axId val="1101590024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01631112"/>
        <c:crosses val="autoZero"/>
        <c:crossBetween val="midCat"/>
        <c:majorUnit val="15.0"/>
        <c:minorUnit val="0.03"/>
      </c:valAx>
      <c:valAx>
        <c:axId val="1101631112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01590024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</c:title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mu's: Immediate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ANOVA'!$O$3:$O$6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M's: Immediate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plus>
            <c:min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ANOVA'!$Q$3:$Q$6</c:f>
              <c:numCache>
                <c:formatCode>#,##0.0</c:formatCode>
                <c:ptCount val="4"/>
                <c:pt idx="0">
                  <c:v>92.8</c:v>
                </c:pt>
                <c:pt idx="1">
                  <c:v>80.2</c:v>
                </c:pt>
                <c:pt idx="2">
                  <c:v>70.2</c:v>
                </c:pt>
                <c:pt idx="3">
                  <c:v>64.8</c:v>
                </c:pt>
              </c:numCache>
            </c:numRef>
          </c:yVal>
        </c:ser>
        <c:axId val="1101251128"/>
        <c:axId val="1101482920"/>
      </c:scatterChart>
      <c:valAx>
        <c:axId val="1101251128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01482920"/>
        <c:crosses val="autoZero"/>
        <c:crossBetween val="midCat"/>
        <c:majorUnit val="15.0"/>
        <c:minorUnit val="0.03"/>
      </c:valAx>
      <c:valAx>
        <c:axId val="1101482920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01251128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</c:title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"mu's: Delayed"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'Delayed Test only (HOV)'!$P$3:$P$6</c:f>
              <c:numCache>
                <c:formatCode>#,##0</c:formatCode>
                <c:ptCount val="4"/>
                <c:pt idx="0">
                  <c:v>66.0</c:v>
                </c:pt>
                <c:pt idx="1">
                  <c:v>63.0</c:v>
                </c:pt>
                <c:pt idx="2">
                  <c:v>62.0</c:v>
                </c:pt>
                <c:pt idx="3">
                  <c:v>61.0</c:v>
                </c:pt>
              </c:numCache>
            </c:numRef>
          </c:yVal>
        </c:ser>
        <c:ser>
          <c:idx val="1"/>
          <c:order val="1"/>
          <c:tx>
            <c:v>"M's: Delayed"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plus>
            <c:minus>
              <c:numRef>
                <c:f>'Full ANOVA'!$C$39</c:f>
                <c:numCache>
                  <c:formatCode>General</c:formatCode>
                  <c:ptCount val="1"/>
                  <c:pt idx="0">
                    <c:v>2.150870430972664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'Full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'Full ANOVA'!$R$3:$R$6</c:f>
              <c:numCache>
                <c:formatCode>#,##0.0</c:formatCode>
                <c:ptCount val="4"/>
                <c:pt idx="0">
                  <c:v>66.0</c:v>
                </c:pt>
                <c:pt idx="1">
                  <c:v>62.6</c:v>
                </c:pt>
                <c:pt idx="2">
                  <c:v>62.6</c:v>
                </c:pt>
                <c:pt idx="3">
                  <c:v>60.2</c:v>
                </c:pt>
              </c:numCache>
            </c:numRef>
          </c:yVal>
        </c:ser>
        <c:axId val="1101051448"/>
        <c:axId val="467689368"/>
      </c:scatterChart>
      <c:valAx>
        <c:axId val="1101051448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467689368"/>
        <c:crosses val="autoZero"/>
        <c:crossBetween val="midCat"/>
        <c:majorUnit val="15.0"/>
        <c:minorUnit val="0.03"/>
      </c:valAx>
      <c:valAx>
        <c:axId val="467689368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01051448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16</xdr:col>
      <xdr:colOff>38100</xdr:colOff>
      <xdr:row>13</xdr:row>
      <xdr:rowOff>266700</xdr:rowOff>
    </xdr:from>
    <xdr:ext cx="1650587" cy="369332"/>
    <xdr:sp macro="" textlink="">
      <xdr:nvSpPr>
        <xdr:cNvPr id="4" name="TextBox 3"/>
        <xdr:cNvSpPr txBox="1"/>
      </xdr:nvSpPr>
      <xdr:spPr>
        <a:xfrm>
          <a:off x="15925800" y="4356100"/>
          <a:ext cx="165058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Immediate Test</a:t>
          </a:r>
        </a:p>
      </xdr:txBody>
    </xdr:sp>
    <xdr:clientData/>
  </xdr:oneCellAnchor>
  <xdr:oneCellAnchor>
    <xdr:from>
      <xdr:col>15</xdr:col>
      <xdr:colOff>660400</xdr:colOff>
      <xdr:row>18</xdr:row>
      <xdr:rowOff>203200</xdr:rowOff>
    </xdr:from>
    <xdr:ext cx="1392817" cy="369332"/>
    <xdr:sp macro="" textlink="">
      <xdr:nvSpPr>
        <xdr:cNvPr id="5" name="TextBox 4"/>
        <xdr:cNvSpPr txBox="1"/>
      </xdr:nvSpPr>
      <xdr:spPr>
        <a:xfrm>
          <a:off x="15328900" y="5880100"/>
          <a:ext cx="139281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Delayed Test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15</xdr:col>
      <xdr:colOff>833967</xdr:colOff>
      <xdr:row>15</xdr:row>
      <xdr:rowOff>131234</xdr:rowOff>
    </xdr:from>
    <xdr:ext cx="1650587" cy="369332"/>
    <xdr:sp macro="" textlink="">
      <xdr:nvSpPr>
        <xdr:cNvPr id="3" name="TextBox 2"/>
        <xdr:cNvSpPr txBox="1"/>
      </xdr:nvSpPr>
      <xdr:spPr>
        <a:xfrm>
          <a:off x="15599834" y="4449234"/>
          <a:ext cx="165058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Immediate Test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15</xdr:col>
      <xdr:colOff>833967</xdr:colOff>
      <xdr:row>15</xdr:row>
      <xdr:rowOff>131234</xdr:rowOff>
    </xdr:from>
    <xdr:ext cx="1650587" cy="369332"/>
    <xdr:sp macro="" textlink="">
      <xdr:nvSpPr>
        <xdr:cNvPr id="3" name="TextBox 2"/>
        <xdr:cNvSpPr txBox="1"/>
      </xdr:nvSpPr>
      <xdr:spPr>
        <a:xfrm>
          <a:off x="15502467" y="4512734"/>
          <a:ext cx="165058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Immediate Test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15</xdr:col>
      <xdr:colOff>833967</xdr:colOff>
      <xdr:row>19</xdr:row>
      <xdr:rowOff>198943</xdr:rowOff>
    </xdr:from>
    <xdr:ext cx="1340631" cy="369332"/>
    <xdr:sp macro="" textlink="">
      <xdr:nvSpPr>
        <xdr:cNvPr id="3" name="TextBox 2"/>
        <xdr:cNvSpPr txBox="1"/>
      </xdr:nvSpPr>
      <xdr:spPr>
        <a:xfrm>
          <a:off x="15599834" y="5668410"/>
          <a:ext cx="1340631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DelayedTest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1"/>
  <sheetViews>
    <sheetView topLeftCell="A3" zoomScale="50" workbookViewId="0">
      <selection activeCell="G37" sqref="G37"/>
    </sheetView>
  </sheetViews>
  <sheetFormatPr baseColWidth="10" defaultRowHeight="19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8" ht="23" customHeight="1">
      <c r="A1" s="131" t="s">
        <v>121</v>
      </c>
      <c r="B1" s="132"/>
      <c r="C1" s="150" t="s">
        <v>35</v>
      </c>
      <c r="D1" s="150"/>
      <c r="E1" s="150"/>
      <c r="F1" s="150"/>
      <c r="G1" s="150"/>
      <c r="H1" s="150"/>
      <c r="I1" s="150"/>
      <c r="J1" s="150"/>
      <c r="K1" s="69"/>
      <c r="L1" s="69"/>
      <c r="N1" s="118"/>
      <c r="O1" s="118"/>
      <c r="P1" s="11" t="s">
        <v>47</v>
      </c>
      <c r="Q1" s="119"/>
      <c r="R1" s="119"/>
    </row>
    <row r="2" spans="1:18" ht="23" customHeight="1">
      <c r="A2" s="133"/>
      <c r="B2" s="133"/>
      <c r="C2" s="113" t="s">
        <v>122</v>
      </c>
      <c r="D2" s="115">
        <v>1</v>
      </c>
      <c r="E2" s="114" t="s">
        <v>11</v>
      </c>
      <c r="F2" s="115">
        <v>15</v>
      </c>
      <c r="G2" s="114" t="s">
        <v>12</v>
      </c>
      <c r="H2" s="115">
        <v>30</v>
      </c>
      <c r="I2" s="114" t="s">
        <v>119</v>
      </c>
      <c r="J2" s="115">
        <v>45</v>
      </c>
      <c r="K2" s="16"/>
      <c r="L2" s="16"/>
      <c r="M2" s="4"/>
      <c r="N2" s="59" t="s">
        <v>72</v>
      </c>
      <c r="O2" s="60" t="s">
        <v>50</v>
      </c>
      <c r="P2" s="60" t="s">
        <v>51</v>
      </c>
      <c r="Q2" s="61" t="s">
        <v>13</v>
      </c>
      <c r="R2" s="61" t="s">
        <v>14</v>
      </c>
    </row>
    <row r="3" spans="1:18" ht="23" customHeight="1">
      <c r="A3" s="154" t="s">
        <v>76</v>
      </c>
      <c r="B3" s="151" t="s">
        <v>41</v>
      </c>
      <c r="C3" s="155" t="s">
        <v>77</v>
      </c>
      <c r="D3" s="141">
        <v>90</v>
      </c>
      <c r="E3" s="144" t="s">
        <v>78</v>
      </c>
      <c r="F3" s="141">
        <v>80</v>
      </c>
      <c r="G3" s="144" t="s">
        <v>79</v>
      </c>
      <c r="H3" s="141">
        <v>70</v>
      </c>
      <c r="I3" s="144" t="s">
        <v>8</v>
      </c>
      <c r="J3" s="140">
        <v>65</v>
      </c>
      <c r="K3" s="161" t="s">
        <v>9</v>
      </c>
      <c r="L3" s="163">
        <f>AVERAGE(D3,F3,H3,J3)</f>
        <v>76.25</v>
      </c>
      <c r="M3" s="18"/>
      <c r="N3" s="29">
        <v>1</v>
      </c>
      <c r="O3" s="30">
        <f>D3</f>
        <v>90</v>
      </c>
      <c r="P3" s="30">
        <f>D5</f>
        <v>66</v>
      </c>
      <c r="Q3" s="116">
        <f ca="1">D18</f>
        <v>92.8</v>
      </c>
      <c r="R3" s="116">
        <f ca="1">D26</f>
        <v>66</v>
      </c>
    </row>
    <row r="4" spans="1:18" ht="23" customHeight="1">
      <c r="A4" s="154"/>
      <c r="B4" s="152"/>
      <c r="C4" s="155"/>
      <c r="D4" s="143"/>
      <c r="E4" s="145"/>
      <c r="F4" s="143"/>
      <c r="G4" s="145"/>
      <c r="H4" s="143"/>
      <c r="I4" s="145"/>
      <c r="J4" s="141"/>
      <c r="K4" s="162"/>
      <c r="L4" s="164"/>
      <c r="M4" s="18"/>
      <c r="N4" s="29">
        <v>15</v>
      </c>
      <c r="O4" s="30">
        <f>F3</f>
        <v>80</v>
      </c>
      <c r="P4" s="30">
        <f>F5</f>
        <v>63</v>
      </c>
      <c r="Q4" s="116">
        <f ca="1">F18</f>
        <v>80.2</v>
      </c>
      <c r="R4" s="116">
        <f ca="1">F26</f>
        <v>62.6</v>
      </c>
    </row>
    <row r="5" spans="1:18" ht="23" customHeight="1">
      <c r="A5" s="154"/>
      <c r="B5" s="153" t="s">
        <v>10</v>
      </c>
      <c r="C5" s="155" t="s">
        <v>19</v>
      </c>
      <c r="D5" s="143">
        <v>66</v>
      </c>
      <c r="E5" s="146" t="s">
        <v>20</v>
      </c>
      <c r="F5" s="143">
        <v>63</v>
      </c>
      <c r="G5" s="146" t="s">
        <v>21</v>
      </c>
      <c r="H5" s="143">
        <v>62</v>
      </c>
      <c r="I5" s="146" t="s">
        <v>22</v>
      </c>
      <c r="J5" s="142">
        <v>61</v>
      </c>
      <c r="K5" s="161" t="s">
        <v>23</v>
      </c>
      <c r="L5" s="163">
        <f>AVERAGE(D5,F5,H5,J5)</f>
        <v>63</v>
      </c>
      <c r="M5" s="18"/>
      <c r="N5" s="29">
        <v>30</v>
      </c>
      <c r="O5" s="30">
        <f>H3</f>
        <v>70</v>
      </c>
      <c r="P5" s="30">
        <f>H5</f>
        <v>62</v>
      </c>
      <c r="Q5" s="116">
        <f ca="1">H18</f>
        <v>70.2</v>
      </c>
      <c r="R5" s="116">
        <f ca="1">H26</f>
        <v>62.6</v>
      </c>
    </row>
    <row r="6" spans="1:18" ht="23" customHeight="1">
      <c r="A6" s="154"/>
      <c r="B6" s="153"/>
      <c r="C6" s="155"/>
      <c r="D6" s="143"/>
      <c r="E6" s="145"/>
      <c r="F6" s="143"/>
      <c r="G6" s="145"/>
      <c r="H6" s="143"/>
      <c r="I6" s="145"/>
      <c r="J6" s="141"/>
      <c r="K6" s="162"/>
      <c r="L6" s="164"/>
      <c r="M6" s="18"/>
      <c r="N6" s="29">
        <v>45</v>
      </c>
      <c r="O6" s="30">
        <f>J3</f>
        <v>65</v>
      </c>
      <c r="P6" s="30">
        <f>J5</f>
        <v>61</v>
      </c>
      <c r="Q6" s="116">
        <f ca="1">J18</f>
        <v>64.8</v>
      </c>
      <c r="R6" s="116">
        <f ca="1">J26</f>
        <v>60.2</v>
      </c>
    </row>
    <row r="7" spans="1:18" ht="23" customHeight="1" thickBot="1">
      <c r="A7" s="64" t="s">
        <v>16</v>
      </c>
      <c r="B7" s="65">
        <v>3</v>
      </c>
      <c r="C7" s="106" t="s">
        <v>24</v>
      </c>
      <c r="D7" s="68">
        <f>AVERAGE(D3:D5)</f>
        <v>78</v>
      </c>
      <c r="E7" s="66" t="s">
        <v>25</v>
      </c>
      <c r="F7" s="68">
        <f>AVERAGE(F3:F5)</f>
        <v>71.5</v>
      </c>
      <c r="G7" s="66" t="s">
        <v>73</v>
      </c>
      <c r="H7" s="68">
        <f>AVERAGE(H3:H5)</f>
        <v>66</v>
      </c>
      <c r="I7" s="66" t="s">
        <v>128</v>
      </c>
      <c r="J7" s="68">
        <f>AVERAGE(J3:J5)</f>
        <v>63</v>
      </c>
      <c r="K7" s="66" t="s">
        <v>129</v>
      </c>
      <c r="L7" s="67">
        <f>AVERAGE(D7,F7,H7,J7)</f>
        <v>69.625</v>
      </c>
      <c r="M7" s="4"/>
      <c r="N7" s="1"/>
      <c r="O7" s="1"/>
    </row>
    <row r="8" spans="1:18" ht="23" customHeight="1">
      <c r="A8" s="33"/>
      <c r="B8" s="107"/>
      <c r="C8" s="108"/>
      <c r="D8" s="109"/>
      <c r="E8" s="25" t="s">
        <v>75</v>
      </c>
      <c r="F8" s="109">
        <v>0.05</v>
      </c>
      <c r="G8" s="109" t="s">
        <v>46</v>
      </c>
      <c r="H8" s="110">
        <v>0.95</v>
      </c>
      <c r="I8" s="108"/>
      <c r="J8" s="109"/>
      <c r="K8" s="108"/>
      <c r="L8" s="107"/>
      <c r="M8" s="4"/>
      <c r="N8" s="1"/>
      <c r="O8" s="1"/>
    </row>
    <row r="9" spans="1:18" ht="23" customHeight="1">
      <c r="A9" s="33"/>
      <c r="B9" s="111" t="s">
        <v>74</v>
      </c>
      <c r="C9" s="112">
        <v>4</v>
      </c>
      <c r="D9" s="111" t="s">
        <v>105</v>
      </c>
      <c r="E9" s="112">
        <v>2</v>
      </c>
      <c r="F9" s="111" t="s">
        <v>48</v>
      </c>
      <c r="G9" s="112">
        <v>5</v>
      </c>
      <c r="H9" s="34" t="s">
        <v>106</v>
      </c>
      <c r="I9" s="112">
        <f>G9*E9</f>
        <v>10</v>
      </c>
      <c r="J9" s="34" t="s">
        <v>107</v>
      </c>
      <c r="K9" s="112">
        <f>G9*C9</f>
        <v>20</v>
      </c>
      <c r="L9" s="107"/>
      <c r="M9" s="4"/>
    </row>
    <row r="10" spans="1:18" ht="23" customHeight="1">
      <c r="A10" s="33"/>
      <c r="B10" s="34"/>
      <c r="C10" s="139" t="s">
        <v>35</v>
      </c>
      <c r="D10" s="139"/>
      <c r="E10" s="139"/>
      <c r="F10" s="139"/>
      <c r="G10" s="139"/>
      <c r="H10" s="139"/>
      <c r="I10" s="139"/>
      <c r="J10" s="139"/>
      <c r="K10" s="35"/>
      <c r="L10" s="26"/>
      <c r="M10" s="2"/>
    </row>
    <row r="11" spans="1:18" ht="23" customHeight="1" thickBot="1">
      <c r="A11" s="57"/>
      <c r="B11" s="53"/>
      <c r="C11" s="134" t="s">
        <v>110</v>
      </c>
      <c r="D11" s="135"/>
      <c r="E11" s="136" t="s">
        <v>49</v>
      </c>
      <c r="F11" s="137"/>
      <c r="G11" s="136" t="s">
        <v>98</v>
      </c>
      <c r="H11" s="137"/>
      <c r="I11" s="138" t="s">
        <v>99</v>
      </c>
      <c r="J11" s="137"/>
      <c r="K11" s="54"/>
      <c r="L11" s="55"/>
      <c r="M11" s="3"/>
    </row>
    <row r="12" spans="1:18" ht="23" customHeight="1" thickTop="1" thickBot="1">
      <c r="A12" s="147" t="s">
        <v>94</v>
      </c>
      <c r="B12" s="158" t="s">
        <v>37</v>
      </c>
      <c r="C12" s="23" t="s">
        <v>34</v>
      </c>
      <c r="D12" s="46">
        <f ca="1">ROUND(NORMINV(RAND(),D$3,$B$7),0)</f>
        <v>93</v>
      </c>
      <c r="E12" s="23" t="s">
        <v>127</v>
      </c>
      <c r="F12" s="46">
        <f t="shared" ref="F12:F16" ca="1" si="0">ROUND(NORMINV(RAND(),F$3,$B$7),0)</f>
        <v>80</v>
      </c>
      <c r="G12" s="23" t="s">
        <v>69</v>
      </c>
      <c r="H12" s="56">
        <f t="shared" ref="H12:H16" ca="1" si="1">ROUND(NORMINV(RAND(),H$3,$B$7),0)</f>
        <v>73</v>
      </c>
      <c r="I12" s="23" t="s">
        <v>134</v>
      </c>
      <c r="J12" s="46">
        <f t="shared" ref="J12:J16" ca="1" si="2">ROUND(NORMINV(RAND(),J$3,$B$7),0)</f>
        <v>66</v>
      </c>
      <c r="K12" s="36"/>
      <c r="L12" s="28"/>
      <c r="M12" s="2"/>
      <c r="N12" s="20"/>
    </row>
    <row r="13" spans="1:18" ht="23" customHeight="1" thickBot="1">
      <c r="A13" s="148"/>
      <c r="B13" s="159"/>
      <c r="C13" s="23" t="s">
        <v>62</v>
      </c>
      <c r="D13" s="46">
        <f t="shared" ref="D13:D16" ca="1" si="3">ROUND(NORMINV(RAND(),D$3,$B$7),0)</f>
        <v>92</v>
      </c>
      <c r="E13" s="23" t="s">
        <v>66</v>
      </c>
      <c r="F13" s="46">
        <f t="shared" ca="1" si="0"/>
        <v>80</v>
      </c>
      <c r="G13" s="23" t="s">
        <v>130</v>
      </c>
      <c r="H13" s="46">
        <f t="shared" ca="1" si="1"/>
        <v>65</v>
      </c>
      <c r="I13" s="23" t="s">
        <v>135</v>
      </c>
      <c r="J13" s="46">
        <f t="shared" ca="1" si="2"/>
        <v>64</v>
      </c>
      <c r="K13" s="36"/>
      <c r="L13" s="28"/>
      <c r="M13" s="2"/>
      <c r="N13" s="20"/>
    </row>
    <row r="14" spans="1:18" ht="23" customHeight="1" thickBot="1">
      <c r="A14" s="148"/>
      <c r="B14" s="159"/>
      <c r="C14" s="23" t="s">
        <v>63</v>
      </c>
      <c r="D14" s="46">
        <f t="shared" ca="1" si="3"/>
        <v>94</v>
      </c>
      <c r="E14" s="23" t="s">
        <v>67</v>
      </c>
      <c r="F14" s="46">
        <f t="shared" ca="1" si="0"/>
        <v>79</v>
      </c>
      <c r="G14" s="23" t="s">
        <v>131</v>
      </c>
      <c r="H14" s="46">
        <f t="shared" ca="1" si="1"/>
        <v>73</v>
      </c>
      <c r="I14" s="23" t="s">
        <v>136</v>
      </c>
      <c r="J14" s="46">
        <f t="shared" ca="1" si="2"/>
        <v>64</v>
      </c>
      <c r="K14" s="37"/>
      <c r="L14" s="28"/>
      <c r="M14" s="2"/>
      <c r="N14" s="20"/>
    </row>
    <row r="15" spans="1:18" ht="23" customHeight="1" thickBot="1">
      <c r="A15" s="148"/>
      <c r="B15" s="159"/>
      <c r="C15" s="23" t="s">
        <v>64</v>
      </c>
      <c r="D15" s="46">
        <f t="shared" ca="1" si="3"/>
        <v>95</v>
      </c>
      <c r="E15" s="23" t="s">
        <v>108</v>
      </c>
      <c r="F15" s="46">
        <f t="shared" ca="1" si="0"/>
        <v>81</v>
      </c>
      <c r="G15" s="23" t="s">
        <v>132</v>
      </c>
      <c r="H15" s="46">
        <f t="shared" ca="1" si="1"/>
        <v>71</v>
      </c>
      <c r="I15" s="23" t="s">
        <v>137</v>
      </c>
      <c r="J15" s="46">
        <f t="shared" ca="1" si="2"/>
        <v>68</v>
      </c>
      <c r="K15" s="37"/>
      <c r="L15" s="28"/>
      <c r="M15" s="2"/>
      <c r="N15" s="20"/>
    </row>
    <row r="16" spans="1:18" ht="23" customHeight="1" thickBot="1">
      <c r="A16" s="148"/>
      <c r="B16" s="159"/>
      <c r="C16" s="31" t="s">
        <v>65</v>
      </c>
      <c r="D16" s="47">
        <f t="shared" ca="1" si="3"/>
        <v>90</v>
      </c>
      <c r="E16" s="31" t="s">
        <v>68</v>
      </c>
      <c r="F16" s="47">
        <f t="shared" ca="1" si="0"/>
        <v>81</v>
      </c>
      <c r="G16" s="31" t="s">
        <v>133</v>
      </c>
      <c r="H16" s="47">
        <f t="shared" ca="1" si="1"/>
        <v>69</v>
      </c>
      <c r="I16" s="31" t="s">
        <v>138</v>
      </c>
      <c r="J16" s="47">
        <f t="shared" ca="1" si="2"/>
        <v>62</v>
      </c>
      <c r="K16" s="37"/>
      <c r="L16" s="28"/>
      <c r="M16" s="2"/>
      <c r="N16" s="20"/>
    </row>
    <row r="17" spans="1:16" ht="23" customHeight="1" thickBot="1">
      <c r="A17" s="148"/>
      <c r="B17" s="159"/>
      <c r="C17" s="23" t="s">
        <v>31</v>
      </c>
      <c r="D17" s="48">
        <f ca="1">SUM(D12:D16)</f>
        <v>464</v>
      </c>
      <c r="E17" s="23" t="s">
        <v>32</v>
      </c>
      <c r="F17" s="48">
        <f ca="1">SUM(F12:F16)</f>
        <v>401</v>
      </c>
      <c r="G17" s="23" t="s">
        <v>33</v>
      </c>
      <c r="H17" s="48">
        <f ca="1">SUM(H12:H16)</f>
        <v>351</v>
      </c>
      <c r="I17" s="23" t="s">
        <v>114</v>
      </c>
      <c r="J17" s="48">
        <f ca="1">SUM(J12:J16)</f>
        <v>324</v>
      </c>
      <c r="K17" s="23" t="s">
        <v>115</v>
      </c>
      <c r="L17" s="24">
        <f ca="1">D17+F17+H17+J17</f>
        <v>1540</v>
      </c>
      <c r="M17" s="13"/>
      <c r="N17" s="20"/>
    </row>
    <row r="18" spans="1:16" ht="23" customHeight="1" thickBot="1">
      <c r="A18" s="148"/>
      <c r="B18" s="159"/>
      <c r="C18" s="23" t="s">
        <v>26</v>
      </c>
      <c r="D18" s="49">
        <f ca="1">D17/$G$9</f>
        <v>92.8</v>
      </c>
      <c r="E18" s="23" t="s">
        <v>87</v>
      </c>
      <c r="F18" s="49">
        <f ca="1">F17/$G$9</f>
        <v>80.2</v>
      </c>
      <c r="G18" s="23" t="s">
        <v>88</v>
      </c>
      <c r="H18" s="49">
        <f ca="1">H17/$G$9</f>
        <v>70.2</v>
      </c>
      <c r="I18" s="23" t="s">
        <v>89</v>
      </c>
      <c r="J18" s="49">
        <f ca="1">J17/$G$9</f>
        <v>64.8</v>
      </c>
      <c r="K18" s="23" t="s">
        <v>126</v>
      </c>
      <c r="L18" s="39">
        <f ca="1">L17/$K$9</f>
        <v>77</v>
      </c>
      <c r="M18" s="19"/>
      <c r="N18" s="20"/>
    </row>
    <row r="19" spans="1:16" ht="23" customHeight="1" thickBot="1">
      <c r="A19" s="148"/>
      <c r="B19" s="159"/>
      <c r="C19" s="40" t="s">
        <v>53</v>
      </c>
      <c r="D19" s="50">
        <f ca="1">VAR(D12:D16)</f>
        <v>3.7000000000007276</v>
      </c>
      <c r="E19" s="27" t="s">
        <v>54</v>
      </c>
      <c r="F19" s="50">
        <f ca="1">VAR(F12:F16)</f>
        <v>0.6999999999998181</v>
      </c>
      <c r="G19" s="27" t="s">
        <v>123</v>
      </c>
      <c r="H19" s="50">
        <f ca="1">VAR(H12:H16)</f>
        <v>11.199999999999818</v>
      </c>
      <c r="I19" s="27" t="s">
        <v>124</v>
      </c>
      <c r="J19" s="50">
        <f ca="1">VAR(J12:J16)</f>
        <v>5.1999999999998181</v>
      </c>
      <c r="K19" s="43"/>
      <c r="L19" s="43"/>
      <c r="M19" s="12"/>
      <c r="N19" s="20"/>
    </row>
    <row r="20" spans="1:16" ht="23" customHeight="1">
      <c r="A20" s="148"/>
      <c r="B20" s="156" t="s">
        <v>36</v>
      </c>
      <c r="C20" s="23" t="s">
        <v>39</v>
      </c>
      <c r="D20" s="46">
        <f ca="1">ROUND(NORMINV(RAND(),D$5,$B$7),0)</f>
        <v>67</v>
      </c>
      <c r="E20" s="23" t="s">
        <v>70</v>
      </c>
      <c r="F20" s="46">
        <f t="shared" ref="F20:F24" ca="1" si="4">ROUND(NORMINV(RAND(),F$5,$B$7),0)</f>
        <v>66</v>
      </c>
      <c r="G20" s="23" t="s">
        <v>146</v>
      </c>
      <c r="H20" s="46">
        <f t="shared" ref="H20:H24" ca="1" si="5">ROUND(NORMINV(RAND(),H$5,$B$7),0)</f>
        <v>62</v>
      </c>
      <c r="I20" s="23" t="s">
        <v>151</v>
      </c>
      <c r="J20" s="46">
        <f t="shared" ref="J20:J24" ca="1" si="6">ROUND(NORMINV(RAND(),J$5,$B$7),0)</f>
        <v>60</v>
      </c>
      <c r="K20" s="37"/>
      <c r="L20" s="28"/>
      <c r="M20" s="4"/>
      <c r="N20" s="20"/>
    </row>
    <row r="21" spans="1:16" ht="23" customHeight="1">
      <c r="A21" s="148"/>
      <c r="B21" s="156"/>
      <c r="C21" s="23" t="s">
        <v>139</v>
      </c>
      <c r="D21" s="46">
        <f t="shared" ref="D21:D24" ca="1" si="7">ROUND(NORMINV(RAND(),D$5,$B$7),0)</f>
        <v>69</v>
      </c>
      <c r="E21" s="23" t="s">
        <v>71</v>
      </c>
      <c r="F21" s="46">
        <f t="shared" ca="1" si="4"/>
        <v>64</v>
      </c>
      <c r="G21" s="23" t="s">
        <v>147</v>
      </c>
      <c r="H21" s="46">
        <f t="shared" ca="1" si="5"/>
        <v>62</v>
      </c>
      <c r="I21" s="23" t="s">
        <v>0</v>
      </c>
      <c r="J21" s="46">
        <f t="shared" ca="1" si="6"/>
        <v>60</v>
      </c>
      <c r="K21" s="38"/>
      <c r="L21" s="28"/>
      <c r="M21" s="9"/>
      <c r="N21" s="20"/>
    </row>
    <row r="22" spans="1:16" ht="23" customHeight="1">
      <c r="A22" s="148"/>
      <c r="B22" s="156"/>
      <c r="C22" s="23" t="s">
        <v>140</v>
      </c>
      <c r="D22" s="46">
        <f t="shared" ca="1" si="7"/>
        <v>65</v>
      </c>
      <c r="E22" s="23" t="s">
        <v>143</v>
      </c>
      <c r="F22" s="46">
        <f t="shared" ca="1" si="4"/>
        <v>60</v>
      </c>
      <c r="G22" s="23" t="s">
        <v>148</v>
      </c>
      <c r="H22" s="46">
        <f t="shared" ca="1" si="5"/>
        <v>61</v>
      </c>
      <c r="I22" s="23" t="s">
        <v>1</v>
      </c>
      <c r="J22" s="46">
        <f t="shared" ca="1" si="6"/>
        <v>62</v>
      </c>
      <c r="K22" s="28"/>
      <c r="L22" s="28"/>
      <c r="M22" s="4"/>
      <c r="N22" s="20"/>
    </row>
    <row r="23" spans="1:16" ht="23" customHeight="1">
      <c r="A23" s="148"/>
      <c r="B23" s="156"/>
      <c r="C23" s="23" t="s">
        <v>141</v>
      </c>
      <c r="D23" s="46">
        <f t="shared" ca="1" si="7"/>
        <v>64</v>
      </c>
      <c r="E23" s="23" t="s">
        <v>144</v>
      </c>
      <c r="F23" s="46">
        <f t="shared" ca="1" si="4"/>
        <v>58</v>
      </c>
      <c r="G23" s="23" t="s">
        <v>149</v>
      </c>
      <c r="H23" s="46">
        <f t="shared" ca="1" si="5"/>
        <v>66</v>
      </c>
      <c r="I23" s="23" t="s">
        <v>2</v>
      </c>
      <c r="J23" s="46">
        <f t="shared" ca="1" si="6"/>
        <v>57</v>
      </c>
      <c r="K23" s="28"/>
      <c r="L23" s="28"/>
      <c r="M23" s="8"/>
      <c r="N23" s="20"/>
    </row>
    <row r="24" spans="1:16" ht="23" customHeight="1">
      <c r="A24" s="148"/>
      <c r="B24" s="156"/>
      <c r="C24" s="31" t="s">
        <v>142</v>
      </c>
      <c r="D24" s="47">
        <f t="shared" ca="1" si="7"/>
        <v>65</v>
      </c>
      <c r="E24" s="31" t="s">
        <v>145</v>
      </c>
      <c r="F24" s="47">
        <f t="shared" ca="1" si="4"/>
        <v>65</v>
      </c>
      <c r="G24" s="31" t="s">
        <v>150</v>
      </c>
      <c r="H24" s="47">
        <f t="shared" ca="1" si="5"/>
        <v>62</v>
      </c>
      <c r="I24" s="31" t="s">
        <v>3</v>
      </c>
      <c r="J24" s="47">
        <f t="shared" ca="1" si="6"/>
        <v>62</v>
      </c>
      <c r="K24" s="28"/>
      <c r="L24" s="28"/>
      <c r="M24" s="4"/>
      <c r="N24" s="20"/>
    </row>
    <row r="25" spans="1:16" ht="23" customHeight="1">
      <c r="A25" s="148"/>
      <c r="B25" s="156"/>
      <c r="C25" s="23" t="s">
        <v>17</v>
      </c>
      <c r="D25" s="48">
        <f ca="1">SUM(D20:D24)</f>
        <v>330</v>
      </c>
      <c r="E25" s="23" t="s">
        <v>40</v>
      </c>
      <c r="F25" s="48">
        <f ca="1">SUM(F20:F24)</f>
        <v>313</v>
      </c>
      <c r="G25" s="23" t="s">
        <v>100</v>
      </c>
      <c r="H25" s="48">
        <f ca="1">SUM(H20:H24)</f>
        <v>313</v>
      </c>
      <c r="I25" s="23" t="s">
        <v>101</v>
      </c>
      <c r="J25" s="48">
        <f ca="1">SUM(J20:J24)</f>
        <v>301</v>
      </c>
      <c r="K25" s="23" t="s">
        <v>102</v>
      </c>
      <c r="L25" s="24">
        <f ca="1">D25+F25+H25+J25</f>
        <v>1257</v>
      </c>
      <c r="M25" s="19"/>
      <c r="N25" s="20"/>
    </row>
    <row r="26" spans="1:16" ht="23" customHeight="1">
      <c r="A26" s="148"/>
      <c r="B26" s="156"/>
      <c r="C26" s="23" t="s">
        <v>18</v>
      </c>
      <c r="D26" s="49">
        <f ca="1">D25/$G$9</f>
        <v>66</v>
      </c>
      <c r="E26" s="23" t="s">
        <v>81</v>
      </c>
      <c r="F26" s="49">
        <f ca="1">F25/$G$9</f>
        <v>62.6</v>
      </c>
      <c r="G26" s="23" t="s">
        <v>82</v>
      </c>
      <c r="H26" s="49">
        <f ca="1">H25/$G$9</f>
        <v>62.6</v>
      </c>
      <c r="I26" s="23" t="s">
        <v>83</v>
      </c>
      <c r="J26" s="49">
        <f ca="1">J25/$G$9</f>
        <v>60.2</v>
      </c>
      <c r="K26" s="23" t="s">
        <v>84</v>
      </c>
      <c r="L26" s="39">
        <f ca="1">L25/$K$9</f>
        <v>62.85</v>
      </c>
      <c r="M26" s="19"/>
      <c r="N26" s="20"/>
    </row>
    <row r="27" spans="1:16" ht="23" customHeight="1" thickBot="1">
      <c r="A27" s="149"/>
      <c r="B27" s="157"/>
      <c r="C27" s="51" t="s">
        <v>55</v>
      </c>
      <c r="D27" s="52">
        <f ca="1">VAR(D20:D24)</f>
        <v>4</v>
      </c>
      <c r="E27" s="44" t="s">
        <v>56</v>
      </c>
      <c r="F27" s="52">
        <f ca="1">VAR(F20:F24)</f>
        <v>11.800000000000182</v>
      </c>
      <c r="G27" s="44" t="s">
        <v>4</v>
      </c>
      <c r="H27" s="52">
        <f ca="1">VAR(H20:H24)</f>
        <v>3.8000000000001819</v>
      </c>
      <c r="I27" s="44" t="s">
        <v>80</v>
      </c>
      <c r="J27" s="52">
        <f ca="1">VAR(J20:J24)</f>
        <v>4.1999999999998181</v>
      </c>
      <c r="K27" s="42"/>
      <c r="L27" s="42"/>
      <c r="M27" s="12"/>
      <c r="N27" s="20"/>
    </row>
    <row r="28" spans="1:16" ht="23" customHeight="1">
      <c r="A28" s="41"/>
      <c r="B28" s="45"/>
      <c r="C28" s="23" t="s">
        <v>85</v>
      </c>
      <c r="D28" s="46">
        <f ca="1">D17+D25</f>
        <v>794</v>
      </c>
      <c r="E28" s="23" t="s">
        <v>103</v>
      </c>
      <c r="F28" s="46">
        <f ca="1">F17+F25</f>
        <v>714</v>
      </c>
      <c r="G28" s="23" t="s">
        <v>104</v>
      </c>
      <c r="H28" s="46">
        <f ca="1">H17+H25</f>
        <v>664</v>
      </c>
      <c r="I28" s="23" t="s">
        <v>90</v>
      </c>
      <c r="J28" s="46">
        <f ca="1">J17+J25</f>
        <v>625</v>
      </c>
      <c r="K28" s="23" t="s">
        <v>117</v>
      </c>
      <c r="L28" s="24">
        <f ca="1">SUM(D12:J16,D20:J24)</f>
        <v>2797</v>
      </c>
      <c r="M28" s="13"/>
    </row>
    <row r="29" spans="1:16" ht="23" customHeight="1">
      <c r="A29" s="41"/>
      <c r="B29" s="45"/>
      <c r="C29" s="23" t="s">
        <v>118</v>
      </c>
      <c r="D29" s="49">
        <f ca="1">D28/$I$9</f>
        <v>79.400000000000006</v>
      </c>
      <c r="E29" s="23" t="s">
        <v>86</v>
      </c>
      <c r="F29" s="49">
        <f ca="1">F28/$I$9</f>
        <v>71.400000000000006</v>
      </c>
      <c r="G29" s="23" t="s">
        <v>27</v>
      </c>
      <c r="H29" s="49">
        <f ca="1">H28/$I$9</f>
        <v>66.400000000000006</v>
      </c>
      <c r="I29" s="23" t="s">
        <v>28</v>
      </c>
      <c r="J29" s="49">
        <f ca="1">J28/$I$9</f>
        <v>62.5</v>
      </c>
      <c r="K29" s="23" t="s">
        <v>29</v>
      </c>
      <c r="L29" s="24">
        <f>G9*E9*C9</f>
        <v>40</v>
      </c>
      <c r="M29" s="4"/>
    </row>
    <row r="30" spans="1:16" ht="23" customHeight="1" thickBot="1">
      <c r="A30" s="58"/>
      <c r="B30" s="62"/>
      <c r="C30" s="44"/>
      <c r="D30" s="52"/>
      <c r="E30" s="44"/>
      <c r="F30" s="52"/>
      <c r="G30" s="44"/>
      <c r="H30" s="52"/>
      <c r="I30" s="44"/>
      <c r="J30" s="52"/>
      <c r="K30" s="44" t="s">
        <v>43</v>
      </c>
      <c r="L30" s="63">
        <f ca="1">L28/L29</f>
        <v>69.924999999999997</v>
      </c>
      <c r="M30" s="4"/>
    </row>
    <row r="31" spans="1:16" ht="23" customHeight="1">
      <c r="A31" s="72"/>
      <c r="B31" s="73" t="s">
        <v>30</v>
      </c>
      <c r="C31" s="74">
        <f ca="1">SUMSQ(D12:J16,D20:J24)-SUMSQ(D17:J17,D25:J25)/G9</f>
        <v>178.39999999999418</v>
      </c>
      <c r="D31" s="75"/>
      <c r="E31" s="76" t="s">
        <v>7</v>
      </c>
      <c r="F31" s="72"/>
      <c r="G31" s="76"/>
      <c r="H31" s="77"/>
      <c r="I31" s="76"/>
      <c r="J31" s="77"/>
      <c r="K31" s="73"/>
      <c r="L31" s="78"/>
      <c r="M31" s="4"/>
      <c r="P31" s="6"/>
    </row>
    <row r="32" spans="1:16" ht="23" customHeight="1">
      <c r="A32" s="72"/>
      <c r="B32" s="79" t="s">
        <v>52</v>
      </c>
      <c r="C32" s="80">
        <f>C9*E9*(G9-1)</f>
        <v>32</v>
      </c>
      <c r="D32" s="81"/>
      <c r="E32" s="84" t="s">
        <v>44</v>
      </c>
      <c r="F32" s="82" t="s">
        <v>45</v>
      </c>
      <c r="G32" s="84" t="s">
        <v>111</v>
      </c>
      <c r="H32" s="82" t="s">
        <v>112</v>
      </c>
      <c r="I32" s="84" t="s">
        <v>113</v>
      </c>
      <c r="J32" s="82" t="s">
        <v>95</v>
      </c>
      <c r="K32" s="94" t="s">
        <v>15</v>
      </c>
      <c r="L32" s="77"/>
      <c r="M32" s="4"/>
      <c r="N32" s="17"/>
    </row>
    <row r="33" spans="1:14" ht="23" customHeight="1">
      <c r="A33" s="72"/>
      <c r="B33" s="73" t="s">
        <v>116</v>
      </c>
      <c r="C33" s="76">
        <f ca="1">(C31/C32)</f>
        <v>5.5749999999998181</v>
      </c>
      <c r="D33" s="76"/>
      <c r="E33" s="77" t="s">
        <v>120</v>
      </c>
      <c r="F33" s="97">
        <f>C9*E9-1</f>
        <v>7</v>
      </c>
      <c r="G33" s="100">
        <f ca="1">SUMSQ(C17:J17,C25:J25)/G9-L28^2/L29</f>
        <v>4362.375</v>
      </c>
      <c r="H33" s="77"/>
      <c r="I33" s="77"/>
      <c r="J33" s="77"/>
      <c r="K33" s="77"/>
      <c r="L33" s="77"/>
      <c r="M33" s="5"/>
      <c r="N33" s="18"/>
    </row>
    <row r="34" spans="1:14" ht="23" customHeight="1">
      <c r="A34" s="82"/>
      <c r="B34" s="83" t="s">
        <v>42</v>
      </c>
      <c r="C34" s="84">
        <f ca="1">SQRT(C33)</f>
        <v>2.3611437906234802</v>
      </c>
      <c r="D34" s="77"/>
      <c r="E34" s="73" t="s">
        <v>96</v>
      </c>
      <c r="F34" s="98">
        <f>C9-1</f>
        <v>3</v>
      </c>
      <c r="G34" s="101">
        <f ca="1">SUMSQ(C28:J28)/I9-L28^2/L29</f>
        <v>1595.0749999999825</v>
      </c>
      <c r="H34" s="105">
        <f ca="1">G34/F34</f>
        <v>531.69166666666081</v>
      </c>
      <c r="I34" s="117">
        <f ca="1">H34/$H$37</f>
        <v>95.370702541108187</v>
      </c>
      <c r="J34" s="117">
        <f>FINV($F$8,F34,$F$37)</f>
        <v>2.9011195881551242</v>
      </c>
      <c r="K34" s="160" t="str">
        <f ca="1">IF(I34&gt;J34,"Reject", "Don't reject")</f>
        <v>Reject</v>
      </c>
      <c r="L34" s="160"/>
      <c r="M34" s="8"/>
      <c r="N34" s="18"/>
    </row>
    <row r="35" spans="1:14" ht="23" customHeight="1">
      <c r="A35" s="85"/>
      <c r="B35" s="86" t="s">
        <v>125</v>
      </c>
      <c r="C35" s="87"/>
      <c r="D35" s="88"/>
      <c r="E35" s="88" t="s">
        <v>97</v>
      </c>
      <c r="F35" s="98">
        <f>E9-1</f>
        <v>1</v>
      </c>
      <c r="G35" s="88">
        <f ca="1">SUMSQ(L17,L25)/K9-L28^2/L29</f>
        <v>2002.2250000000058</v>
      </c>
      <c r="H35" s="105">
        <f t="shared" ref="H35:H37" ca="1" si="8">G35/F35</f>
        <v>2002.2250000000058</v>
      </c>
      <c r="I35" s="117">
        <f t="shared" ref="I35:I36" ca="1" si="9">H35/$H$37</f>
        <v>359.1434977578603</v>
      </c>
      <c r="J35" s="117">
        <f>FINV($F$8,F35,$F$37)</f>
        <v>4.1490974088185517</v>
      </c>
      <c r="K35" s="160" t="str">
        <f t="shared" ref="K35:K36" ca="1" si="10">IF(I35&gt;J35,"Reject", "Don't reject")</f>
        <v>Reject</v>
      </c>
      <c r="L35" s="160"/>
      <c r="M35" s="18"/>
      <c r="N35" s="21"/>
    </row>
    <row r="36" spans="1:14" ht="23" customHeight="1">
      <c r="A36" s="72"/>
      <c r="B36" s="73" t="s">
        <v>38</v>
      </c>
      <c r="C36" s="89">
        <f>C32</f>
        <v>32</v>
      </c>
      <c r="D36" s="77"/>
      <c r="E36" s="96" t="s">
        <v>91</v>
      </c>
      <c r="F36" s="98">
        <f>F34*F35</f>
        <v>3</v>
      </c>
      <c r="G36" s="101">
        <f ca="1">G33-(G34+G35)</f>
        <v>765.07500000001164</v>
      </c>
      <c r="H36" s="105">
        <f t="shared" ca="1" si="8"/>
        <v>255.02500000000387</v>
      </c>
      <c r="I36" s="117">
        <f t="shared" ca="1" si="9"/>
        <v>45.744394618836267</v>
      </c>
      <c r="J36" s="117">
        <f>FINV($F$8,F36,$F$37)</f>
        <v>2.9011195881551242</v>
      </c>
      <c r="K36" s="160" t="str">
        <f t="shared" ca="1" si="10"/>
        <v>Reject</v>
      </c>
      <c r="L36" s="160"/>
      <c r="M36" s="18"/>
      <c r="N36" s="32"/>
    </row>
    <row r="37" spans="1:14" ht="23" customHeight="1">
      <c r="A37" s="72"/>
      <c r="B37" s="73" t="s">
        <v>5</v>
      </c>
      <c r="C37" s="90">
        <f>TINV(1-H8,C32)</f>
        <v>2.0369333344070331</v>
      </c>
      <c r="D37" s="77"/>
      <c r="E37" s="95" t="s">
        <v>92</v>
      </c>
      <c r="F37" s="97">
        <f>C9*E9*(G9-1)</f>
        <v>32</v>
      </c>
      <c r="G37" s="103">
        <f ca="1">SUMSQ(C12:J16,C20:J24)-SUMSQ(C17:J17,C25:J25)/G9</f>
        <v>178.39999999999418</v>
      </c>
      <c r="H37" s="102">
        <f t="shared" ca="1" si="8"/>
        <v>5.5749999999998181</v>
      </c>
      <c r="I37" s="95"/>
      <c r="J37" s="77"/>
      <c r="K37" s="77"/>
      <c r="L37" s="77"/>
      <c r="M37" s="18"/>
      <c r="N37" s="22"/>
    </row>
    <row r="38" spans="1:14" ht="23" customHeight="1">
      <c r="A38" s="72"/>
      <c r="B38" s="73" t="s">
        <v>6</v>
      </c>
      <c r="C38" s="91">
        <f ca="1">C34/SQRT(G9)</f>
        <v>1.0559356040971264</v>
      </c>
      <c r="D38" s="77"/>
      <c r="E38" s="71" t="s">
        <v>93</v>
      </c>
      <c r="F38" s="99">
        <f>F33+F37</f>
        <v>39</v>
      </c>
      <c r="G38" s="104">
        <f ca="1">G33+G37</f>
        <v>4540.7749999999942</v>
      </c>
      <c r="H38" s="94"/>
      <c r="I38" s="76"/>
      <c r="J38" s="94"/>
      <c r="K38" s="77"/>
      <c r="L38" s="77"/>
      <c r="M38" s="18"/>
      <c r="N38" s="7"/>
    </row>
    <row r="39" spans="1:14" ht="23" customHeight="1">
      <c r="A39" s="72"/>
      <c r="B39" s="92" t="s">
        <v>109</v>
      </c>
      <c r="C39" s="93">
        <f ca="1">C37*C38</f>
        <v>2.1508704309726645</v>
      </c>
      <c r="D39" s="77"/>
      <c r="E39" s="76"/>
      <c r="F39" s="77"/>
      <c r="G39" s="76"/>
      <c r="H39" s="77"/>
      <c r="I39" s="76"/>
      <c r="J39" s="77"/>
      <c r="K39" s="77"/>
      <c r="L39" s="77"/>
      <c r="M39" s="4"/>
      <c r="N39" s="7"/>
    </row>
    <row r="40" spans="1:14" ht="19" customHeight="1">
      <c r="B40" s="5"/>
      <c r="C40" s="5"/>
      <c r="D40" s="5"/>
      <c r="E40" s="5"/>
      <c r="F40" s="14"/>
      <c r="G40" s="70"/>
      <c r="H40" s="5"/>
      <c r="I40" s="5"/>
      <c r="J40" s="5"/>
      <c r="K40" s="5"/>
      <c r="L40" s="5"/>
      <c r="M40" s="4"/>
      <c r="N40" s="10"/>
    </row>
    <row r="41" spans="1:14">
      <c r="D41" s="5"/>
      <c r="E41" s="5"/>
      <c r="F41" s="5"/>
      <c r="G41" s="5"/>
      <c r="H41" s="5"/>
      <c r="I41" s="5"/>
      <c r="J41" s="5"/>
      <c r="K41" s="5"/>
      <c r="L41" s="5"/>
      <c r="M41" s="4"/>
      <c r="N41" s="22"/>
    </row>
    <row r="42" spans="1:1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/>
      <c r="N42" s="19"/>
    </row>
    <row r="43" spans="1:14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4"/>
      <c r="N43" s="22"/>
    </row>
    <row r="44" spans="1:1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  <c r="N44" s="10"/>
    </row>
    <row r="45" spans="1:14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  <c r="N45" s="10"/>
    </row>
    <row r="46" spans="1:14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10"/>
    </row>
    <row r="47" spans="1:1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4"/>
      <c r="N47" s="10"/>
    </row>
    <row r="48" spans="1:1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7"/>
    </row>
    <row r="49" spans="2:1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7"/>
    </row>
    <row r="50" spans="2:1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7"/>
    </row>
    <row r="51" spans="2:1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7"/>
    </row>
  </sheetData>
  <mergeCells count="36">
    <mergeCell ref="B12:B19"/>
    <mergeCell ref="K34:L34"/>
    <mergeCell ref="K35:L35"/>
    <mergeCell ref="K36:L36"/>
    <mergeCell ref="K3:K4"/>
    <mergeCell ref="L3:L4"/>
    <mergeCell ref="K5:K6"/>
    <mergeCell ref="L5:L6"/>
    <mergeCell ref="A12:A27"/>
    <mergeCell ref="C1:J1"/>
    <mergeCell ref="B3:B4"/>
    <mergeCell ref="B5:B6"/>
    <mergeCell ref="A3:A6"/>
    <mergeCell ref="C3:C4"/>
    <mergeCell ref="D3:D4"/>
    <mergeCell ref="C5:C6"/>
    <mergeCell ref="D5:D6"/>
    <mergeCell ref="E3:E4"/>
    <mergeCell ref="E5:E6"/>
    <mergeCell ref="F3:F4"/>
    <mergeCell ref="F5:F6"/>
    <mergeCell ref="G3:G4"/>
    <mergeCell ref="B20:B27"/>
    <mergeCell ref="H3:H4"/>
    <mergeCell ref="A1:B2"/>
    <mergeCell ref="C11:D11"/>
    <mergeCell ref="E11:F11"/>
    <mergeCell ref="G11:H11"/>
    <mergeCell ref="I11:J11"/>
    <mergeCell ref="C10:J10"/>
    <mergeCell ref="J3:J4"/>
    <mergeCell ref="J5:J6"/>
    <mergeCell ref="H5:H6"/>
    <mergeCell ref="I3:I4"/>
    <mergeCell ref="I5:I6"/>
    <mergeCell ref="G5:G6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1"/>
  <sheetViews>
    <sheetView tabSelected="1" zoomScale="50" workbookViewId="0">
      <selection activeCell="O35" sqref="O35"/>
    </sheetView>
  </sheetViews>
  <sheetFormatPr baseColWidth="10" defaultRowHeight="19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8" ht="23" customHeight="1">
      <c r="A1" s="131" t="s">
        <v>121</v>
      </c>
      <c r="B1" s="132"/>
      <c r="C1" s="150" t="s">
        <v>35</v>
      </c>
      <c r="D1" s="150"/>
      <c r="E1" s="150"/>
      <c r="F1" s="150"/>
      <c r="G1" s="150"/>
      <c r="H1" s="150"/>
      <c r="I1" s="150"/>
      <c r="J1" s="150"/>
      <c r="K1" s="69"/>
      <c r="L1" s="69"/>
      <c r="N1" s="118"/>
      <c r="O1" s="118"/>
      <c r="P1" s="11" t="s">
        <v>47</v>
      </c>
      <c r="Q1" s="119"/>
      <c r="R1" s="119"/>
    </row>
    <row r="2" spans="1:18" ht="23" customHeight="1">
      <c r="A2" s="133"/>
      <c r="B2" s="133"/>
      <c r="C2" s="113" t="s">
        <v>122</v>
      </c>
      <c r="D2" s="115">
        <v>1</v>
      </c>
      <c r="E2" s="114" t="s">
        <v>11</v>
      </c>
      <c r="F2" s="115">
        <v>15</v>
      </c>
      <c r="G2" s="114" t="s">
        <v>12</v>
      </c>
      <c r="H2" s="115">
        <v>30</v>
      </c>
      <c r="I2" s="114" t="s">
        <v>119</v>
      </c>
      <c r="J2" s="115">
        <v>45</v>
      </c>
      <c r="K2" s="16"/>
      <c r="L2" s="16"/>
      <c r="M2" s="18"/>
      <c r="N2" s="59" t="s">
        <v>72</v>
      </c>
      <c r="O2" s="60" t="s">
        <v>50</v>
      </c>
      <c r="P2" s="60" t="s">
        <v>51</v>
      </c>
      <c r="Q2" s="61" t="s">
        <v>13</v>
      </c>
      <c r="R2" s="61" t="s">
        <v>14</v>
      </c>
    </row>
    <row r="3" spans="1:18" ht="23" customHeight="1">
      <c r="A3" s="154" t="s">
        <v>76</v>
      </c>
      <c r="B3" s="151" t="s">
        <v>41</v>
      </c>
      <c r="C3" s="155" t="s">
        <v>77</v>
      </c>
      <c r="D3" s="141">
        <v>90</v>
      </c>
      <c r="E3" s="144" t="s">
        <v>78</v>
      </c>
      <c r="F3" s="141">
        <v>80</v>
      </c>
      <c r="G3" s="144" t="s">
        <v>79</v>
      </c>
      <c r="H3" s="141">
        <v>70</v>
      </c>
      <c r="I3" s="144" t="s">
        <v>8</v>
      </c>
      <c r="J3" s="140">
        <v>65</v>
      </c>
      <c r="K3" s="161" t="s">
        <v>9</v>
      </c>
      <c r="L3" s="163">
        <f>AVERAGE(D3,F3,H3,J3)</f>
        <v>76.25</v>
      </c>
      <c r="M3" s="18"/>
      <c r="N3" s="29">
        <v>1</v>
      </c>
      <c r="O3" s="30">
        <f>D3</f>
        <v>90</v>
      </c>
      <c r="P3" s="30">
        <f>D5</f>
        <v>66</v>
      </c>
      <c r="Q3" s="116">
        <f ca="1">D18</f>
        <v>87.4</v>
      </c>
      <c r="R3" s="116">
        <f ca="1">D26</f>
        <v>65.8</v>
      </c>
    </row>
    <row r="4" spans="1:18" ht="23" customHeight="1">
      <c r="A4" s="154"/>
      <c r="B4" s="152"/>
      <c r="C4" s="155"/>
      <c r="D4" s="143"/>
      <c r="E4" s="145"/>
      <c r="F4" s="143"/>
      <c r="G4" s="145"/>
      <c r="H4" s="143"/>
      <c r="I4" s="145"/>
      <c r="J4" s="141"/>
      <c r="K4" s="162"/>
      <c r="L4" s="164"/>
      <c r="M4" s="18"/>
      <c r="N4" s="29">
        <v>15</v>
      </c>
      <c r="O4" s="30">
        <f>F3</f>
        <v>80</v>
      </c>
      <c r="P4" s="30">
        <f>F5</f>
        <v>63</v>
      </c>
      <c r="Q4" s="116">
        <f ca="1">F18</f>
        <v>80</v>
      </c>
      <c r="R4" s="116">
        <f ca="1">F26</f>
        <v>63</v>
      </c>
    </row>
    <row r="5" spans="1:18" ht="23" customHeight="1">
      <c r="A5" s="154"/>
      <c r="B5" s="153" t="s">
        <v>10</v>
      </c>
      <c r="C5" s="155" t="s">
        <v>19</v>
      </c>
      <c r="D5" s="143">
        <v>66</v>
      </c>
      <c r="E5" s="146" t="s">
        <v>20</v>
      </c>
      <c r="F5" s="143">
        <v>63</v>
      </c>
      <c r="G5" s="146" t="s">
        <v>21</v>
      </c>
      <c r="H5" s="143">
        <v>62</v>
      </c>
      <c r="I5" s="146" t="s">
        <v>22</v>
      </c>
      <c r="J5" s="142">
        <v>61</v>
      </c>
      <c r="K5" s="161" t="s">
        <v>23</v>
      </c>
      <c r="L5" s="163">
        <f>AVERAGE(D5,F5,H5,J5)</f>
        <v>63</v>
      </c>
      <c r="M5" s="18"/>
      <c r="N5" s="29">
        <v>30</v>
      </c>
      <c r="O5" s="30">
        <f>H3</f>
        <v>70</v>
      </c>
      <c r="P5" s="30">
        <f>H5</f>
        <v>62</v>
      </c>
      <c r="Q5" s="116">
        <f ca="1">H18</f>
        <v>71.2</v>
      </c>
      <c r="R5" s="116">
        <f ca="1">H26</f>
        <v>62.4</v>
      </c>
    </row>
    <row r="6" spans="1:18" ht="23" customHeight="1">
      <c r="A6" s="154"/>
      <c r="B6" s="153"/>
      <c r="C6" s="155"/>
      <c r="D6" s="143"/>
      <c r="E6" s="145"/>
      <c r="F6" s="143"/>
      <c r="G6" s="145"/>
      <c r="H6" s="143"/>
      <c r="I6" s="145"/>
      <c r="J6" s="141"/>
      <c r="K6" s="162"/>
      <c r="L6" s="164"/>
      <c r="M6" s="18"/>
      <c r="N6" s="29">
        <v>45</v>
      </c>
      <c r="O6" s="30">
        <f>J3</f>
        <v>65</v>
      </c>
      <c r="P6" s="30">
        <f>J5</f>
        <v>61</v>
      </c>
      <c r="Q6" s="116">
        <f ca="1">J18</f>
        <v>64</v>
      </c>
      <c r="R6" s="116">
        <f ca="1">J26</f>
        <v>60</v>
      </c>
    </row>
    <row r="7" spans="1:18" ht="23" customHeight="1" thickBot="1">
      <c r="A7" s="64" t="s">
        <v>16</v>
      </c>
      <c r="B7" s="65">
        <v>3</v>
      </c>
      <c r="C7" s="106" t="s">
        <v>24</v>
      </c>
      <c r="D7" s="68">
        <f>AVERAGE(D3:D5)</f>
        <v>78</v>
      </c>
      <c r="E7" s="66" t="s">
        <v>25</v>
      </c>
      <c r="F7" s="68">
        <f>AVERAGE(F3:F5)</f>
        <v>71.5</v>
      </c>
      <c r="G7" s="66" t="s">
        <v>73</v>
      </c>
      <c r="H7" s="68">
        <f>AVERAGE(H3:H5)</f>
        <v>66</v>
      </c>
      <c r="I7" s="66" t="s">
        <v>128</v>
      </c>
      <c r="J7" s="68">
        <f>AVERAGE(J3:J5)</f>
        <v>63</v>
      </c>
      <c r="K7" s="66" t="s">
        <v>129</v>
      </c>
      <c r="L7" s="67">
        <f>AVERAGE(D7,F7,H7,J7)</f>
        <v>69.625</v>
      </c>
      <c r="M7" s="18"/>
      <c r="N7" s="1"/>
      <c r="O7" s="1"/>
    </row>
    <row r="8" spans="1:18" ht="23" customHeight="1">
      <c r="A8" s="33"/>
      <c r="B8" s="107"/>
      <c r="C8" s="108"/>
      <c r="D8" s="109"/>
      <c r="E8" s="25" t="s">
        <v>75</v>
      </c>
      <c r="F8" s="109">
        <v>0.05</v>
      </c>
      <c r="G8" s="109" t="s">
        <v>46</v>
      </c>
      <c r="H8" s="110">
        <v>0.95</v>
      </c>
      <c r="I8" s="108"/>
      <c r="J8" s="109"/>
      <c r="K8" s="108"/>
      <c r="L8" s="107"/>
      <c r="M8" s="18"/>
      <c r="N8" s="1"/>
      <c r="O8" s="1"/>
    </row>
    <row r="9" spans="1:18" ht="23" customHeight="1">
      <c r="A9" s="33"/>
      <c r="B9" s="111" t="s">
        <v>74</v>
      </c>
      <c r="C9" s="112">
        <v>4</v>
      </c>
      <c r="D9" s="111" t="s">
        <v>105</v>
      </c>
      <c r="E9" s="112">
        <v>2</v>
      </c>
      <c r="F9" s="111" t="s">
        <v>48</v>
      </c>
      <c r="G9" s="112">
        <v>5</v>
      </c>
      <c r="H9" s="34" t="s">
        <v>106</v>
      </c>
      <c r="I9" s="112">
        <f>G9*E9</f>
        <v>10</v>
      </c>
      <c r="J9" s="34" t="s">
        <v>107</v>
      </c>
      <c r="K9" s="112">
        <f>G9*C9</f>
        <v>20</v>
      </c>
      <c r="L9" s="107"/>
      <c r="M9" s="18"/>
    </row>
    <row r="10" spans="1:18" ht="23" customHeight="1">
      <c r="A10" s="33"/>
      <c r="B10" s="34"/>
      <c r="C10" s="139" t="s">
        <v>35</v>
      </c>
      <c r="D10" s="139"/>
      <c r="E10" s="139"/>
      <c r="F10" s="139"/>
      <c r="G10" s="139"/>
      <c r="H10" s="139"/>
      <c r="I10" s="139"/>
      <c r="J10" s="139"/>
      <c r="K10" s="35"/>
      <c r="L10" s="26"/>
      <c r="M10" s="2"/>
    </row>
    <row r="11" spans="1:18" ht="23" customHeight="1" thickBot="1">
      <c r="A11" s="57"/>
      <c r="B11" s="53"/>
      <c r="C11" s="134" t="s">
        <v>110</v>
      </c>
      <c r="D11" s="135"/>
      <c r="E11" s="136" t="s">
        <v>49</v>
      </c>
      <c r="F11" s="137"/>
      <c r="G11" s="136" t="s">
        <v>98</v>
      </c>
      <c r="H11" s="137"/>
      <c r="I11" s="138" t="s">
        <v>99</v>
      </c>
      <c r="J11" s="137"/>
      <c r="K11" s="54"/>
      <c r="L11" s="55"/>
      <c r="M11" s="3"/>
    </row>
    <row r="12" spans="1:18" ht="23" customHeight="1" thickTop="1" thickBot="1">
      <c r="A12" s="147" t="s">
        <v>94</v>
      </c>
      <c r="B12" s="158" t="s">
        <v>37</v>
      </c>
      <c r="C12" s="23" t="s">
        <v>34</v>
      </c>
      <c r="D12" s="46">
        <f ca="1">ROUND(NORMINV(RAND(),D$3,$B$7),0)</f>
        <v>87</v>
      </c>
      <c r="E12" s="23" t="s">
        <v>127</v>
      </c>
      <c r="F12" s="46">
        <f t="shared" ref="F12:F16" ca="1" si="0">ROUND(NORMINV(RAND(),F$3,$B$7),0)</f>
        <v>77</v>
      </c>
      <c r="G12" s="23" t="s">
        <v>69</v>
      </c>
      <c r="H12" s="56">
        <f t="shared" ref="H12:H16" ca="1" si="1">ROUND(NORMINV(RAND(),H$3,$B$7),0)</f>
        <v>69</v>
      </c>
      <c r="I12" s="23" t="s">
        <v>134</v>
      </c>
      <c r="J12" s="46">
        <f t="shared" ref="J12:J16" ca="1" si="2">ROUND(NORMINV(RAND(),J$3,$B$7),0)</f>
        <v>64</v>
      </c>
      <c r="K12" s="36"/>
      <c r="L12" s="28"/>
      <c r="M12" s="2"/>
      <c r="N12" s="20"/>
    </row>
    <row r="13" spans="1:18" ht="23" customHeight="1" thickBot="1">
      <c r="A13" s="148"/>
      <c r="B13" s="159"/>
      <c r="C13" s="23" t="s">
        <v>62</v>
      </c>
      <c r="D13" s="46">
        <f t="shared" ref="D13:D16" ca="1" si="3">ROUND(NORMINV(RAND(),D$3,$B$7),0)</f>
        <v>84</v>
      </c>
      <c r="E13" s="23" t="s">
        <v>66</v>
      </c>
      <c r="F13" s="46">
        <f t="shared" ca="1" si="0"/>
        <v>82</v>
      </c>
      <c r="G13" s="23" t="s">
        <v>130</v>
      </c>
      <c r="H13" s="46">
        <f t="shared" ca="1" si="1"/>
        <v>74</v>
      </c>
      <c r="I13" s="23" t="s">
        <v>135</v>
      </c>
      <c r="J13" s="46">
        <f t="shared" ca="1" si="2"/>
        <v>69</v>
      </c>
      <c r="K13" s="36"/>
      <c r="L13" s="28"/>
      <c r="M13" s="2"/>
      <c r="N13" s="20"/>
    </row>
    <row r="14" spans="1:18" ht="23" customHeight="1" thickBot="1">
      <c r="A14" s="148"/>
      <c r="B14" s="159"/>
      <c r="C14" s="23" t="s">
        <v>63</v>
      </c>
      <c r="D14" s="46">
        <f t="shared" ca="1" si="3"/>
        <v>88</v>
      </c>
      <c r="E14" s="23" t="s">
        <v>67</v>
      </c>
      <c r="F14" s="46">
        <f t="shared" ca="1" si="0"/>
        <v>79</v>
      </c>
      <c r="G14" s="23" t="s">
        <v>131</v>
      </c>
      <c r="H14" s="46">
        <f t="shared" ca="1" si="1"/>
        <v>68</v>
      </c>
      <c r="I14" s="23" t="s">
        <v>136</v>
      </c>
      <c r="J14" s="46">
        <f t="shared" ca="1" si="2"/>
        <v>64</v>
      </c>
      <c r="K14" s="37"/>
      <c r="L14" s="28"/>
      <c r="M14" s="2"/>
      <c r="N14" s="20"/>
    </row>
    <row r="15" spans="1:18" ht="23" customHeight="1" thickBot="1">
      <c r="A15" s="148"/>
      <c r="B15" s="159"/>
      <c r="C15" s="23" t="s">
        <v>64</v>
      </c>
      <c r="D15" s="46">
        <f t="shared" ca="1" si="3"/>
        <v>89</v>
      </c>
      <c r="E15" s="23" t="s">
        <v>108</v>
      </c>
      <c r="F15" s="46">
        <f t="shared" ca="1" si="0"/>
        <v>80</v>
      </c>
      <c r="G15" s="23" t="s">
        <v>132</v>
      </c>
      <c r="H15" s="46">
        <f t="shared" ca="1" si="1"/>
        <v>68</v>
      </c>
      <c r="I15" s="23" t="s">
        <v>137</v>
      </c>
      <c r="J15" s="46">
        <f t="shared" ca="1" si="2"/>
        <v>63</v>
      </c>
      <c r="K15" s="37"/>
      <c r="L15" s="28"/>
      <c r="M15" s="2"/>
      <c r="N15" s="20"/>
    </row>
    <row r="16" spans="1:18" ht="23" customHeight="1" thickBot="1">
      <c r="A16" s="148"/>
      <c r="B16" s="159"/>
      <c r="C16" s="31" t="s">
        <v>65</v>
      </c>
      <c r="D16" s="47">
        <f t="shared" ca="1" si="3"/>
        <v>89</v>
      </c>
      <c r="E16" s="31" t="s">
        <v>68</v>
      </c>
      <c r="F16" s="47">
        <f t="shared" ca="1" si="0"/>
        <v>82</v>
      </c>
      <c r="G16" s="31" t="s">
        <v>133</v>
      </c>
      <c r="H16" s="47">
        <f t="shared" ca="1" si="1"/>
        <v>77</v>
      </c>
      <c r="I16" s="31" t="s">
        <v>138</v>
      </c>
      <c r="J16" s="47">
        <f t="shared" ca="1" si="2"/>
        <v>60</v>
      </c>
      <c r="K16" s="37"/>
      <c r="L16" s="28"/>
      <c r="M16" s="2"/>
      <c r="N16" s="20"/>
    </row>
    <row r="17" spans="1:16" ht="23" customHeight="1" thickBot="1">
      <c r="A17" s="148"/>
      <c r="B17" s="159"/>
      <c r="C17" s="23" t="s">
        <v>31</v>
      </c>
      <c r="D17" s="48">
        <f ca="1">SUM(D12:D16)</f>
        <v>437</v>
      </c>
      <c r="E17" s="23" t="s">
        <v>32</v>
      </c>
      <c r="F17" s="48">
        <f ca="1">SUM(F12:F16)</f>
        <v>400</v>
      </c>
      <c r="G17" s="23" t="s">
        <v>33</v>
      </c>
      <c r="H17" s="48">
        <f ca="1">SUM(H12:H16)</f>
        <v>356</v>
      </c>
      <c r="I17" s="23" t="s">
        <v>114</v>
      </c>
      <c r="J17" s="48">
        <f ca="1">SUM(J12:J16)</f>
        <v>320</v>
      </c>
      <c r="K17" s="23" t="s">
        <v>115</v>
      </c>
      <c r="L17" s="123">
        <f ca="1">D17+F17+H17+J17</f>
        <v>1513</v>
      </c>
      <c r="M17" s="19"/>
      <c r="N17" s="20"/>
    </row>
    <row r="18" spans="1:16" ht="23" customHeight="1" thickBot="1">
      <c r="A18" s="148"/>
      <c r="B18" s="159"/>
      <c r="C18" s="23" t="s">
        <v>26</v>
      </c>
      <c r="D18" s="49">
        <f ca="1">D17/$G$9</f>
        <v>87.4</v>
      </c>
      <c r="E18" s="23" t="s">
        <v>87</v>
      </c>
      <c r="F18" s="49">
        <f ca="1">F17/$G$9</f>
        <v>80</v>
      </c>
      <c r="G18" s="23" t="s">
        <v>88</v>
      </c>
      <c r="H18" s="49">
        <f ca="1">H17/$G$9</f>
        <v>71.2</v>
      </c>
      <c r="I18" s="23" t="s">
        <v>89</v>
      </c>
      <c r="J18" s="49">
        <f ca="1">J17/$G$9</f>
        <v>64</v>
      </c>
      <c r="K18" s="23" t="s">
        <v>126</v>
      </c>
      <c r="L18" s="124">
        <f ca="1">L17/$K$9</f>
        <v>75.650000000000006</v>
      </c>
      <c r="M18" s="19"/>
      <c r="N18" s="20"/>
    </row>
    <row r="19" spans="1:16" ht="23" customHeight="1" thickBot="1">
      <c r="A19" s="148"/>
      <c r="B19" s="159"/>
      <c r="C19" s="40" t="s">
        <v>53</v>
      </c>
      <c r="D19" s="50">
        <f ca="1">VAR(D12:D16)</f>
        <v>4.2999999999992724</v>
      </c>
      <c r="E19" s="27" t="s">
        <v>54</v>
      </c>
      <c r="F19" s="50">
        <f ca="1">VAR(F12:F16)</f>
        <v>4.5</v>
      </c>
      <c r="G19" s="27" t="s">
        <v>123</v>
      </c>
      <c r="H19" s="50">
        <f ca="1">VAR(H12:H16)</f>
        <v>16.699999999999818</v>
      </c>
      <c r="I19" s="27" t="s">
        <v>124</v>
      </c>
      <c r="J19" s="50">
        <f ca="1">VAR(J12:J16)</f>
        <v>10.5</v>
      </c>
      <c r="K19" s="126" t="s">
        <v>59</v>
      </c>
      <c r="L19" s="125">
        <f>C9*G9</f>
        <v>20</v>
      </c>
      <c r="M19" s="12"/>
      <c r="N19" s="20"/>
    </row>
    <row r="20" spans="1:16" ht="23" customHeight="1">
      <c r="A20" s="148"/>
      <c r="B20" s="156" t="s">
        <v>36</v>
      </c>
      <c r="C20" s="23" t="s">
        <v>39</v>
      </c>
      <c r="D20" s="46">
        <f ca="1">ROUND(NORMINV(RAND(),D$5,$B$7),0)</f>
        <v>64</v>
      </c>
      <c r="E20" s="23" t="s">
        <v>70</v>
      </c>
      <c r="F20" s="46">
        <f t="shared" ref="F20:F24" ca="1" si="4">ROUND(NORMINV(RAND(),F$5,$B$7),0)</f>
        <v>66</v>
      </c>
      <c r="G20" s="23" t="s">
        <v>146</v>
      </c>
      <c r="H20" s="46">
        <f t="shared" ref="H20:H24" ca="1" si="5">ROUND(NORMINV(RAND(),H$5,$B$7),0)</f>
        <v>67</v>
      </c>
      <c r="I20" s="23" t="s">
        <v>151</v>
      </c>
      <c r="J20" s="46">
        <f t="shared" ref="J20:J24" ca="1" si="6">ROUND(NORMINV(RAND(),J$5,$B$7),0)</f>
        <v>58</v>
      </c>
      <c r="K20" s="37"/>
      <c r="L20" s="28"/>
      <c r="M20" s="18"/>
      <c r="N20" s="20"/>
    </row>
    <row r="21" spans="1:16" ht="23" customHeight="1">
      <c r="A21" s="148"/>
      <c r="B21" s="156"/>
      <c r="C21" s="23" t="s">
        <v>139</v>
      </c>
      <c r="D21" s="46">
        <f t="shared" ref="D21:D24" ca="1" si="7">ROUND(NORMINV(RAND(),D$5,$B$7),0)</f>
        <v>64</v>
      </c>
      <c r="E21" s="23" t="s">
        <v>71</v>
      </c>
      <c r="F21" s="46">
        <f t="shared" ca="1" si="4"/>
        <v>60</v>
      </c>
      <c r="G21" s="23" t="s">
        <v>147</v>
      </c>
      <c r="H21" s="46">
        <f t="shared" ca="1" si="5"/>
        <v>56</v>
      </c>
      <c r="I21" s="23" t="s">
        <v>0</v>
      </c>
      <c r="J21" s="46">
        <f t="shared" ca="1" si="6"/>
        <v>58</v>
      </c>
      <c r="K21" s="38"/>
      <c r="L21" s="28"/>
      <c r="M21" s="9"/>
      <c r="N21" s="20"/>
    </row>
    <row r="22" spans="1:16" ht="23" customHeight="1">
      <c r="A22" s="148"/>
      <c r="B22" s="156"/>
      <c r="C22" s="23" t="s">
        <v>140</v>
      </c>
      <c r="D22" s="46">
        <f t="shared" ca="1" si="7"/>
        <v>70</v>
      </c>
      <c r="E22" s="23" t="s">
        <v>143</v>
      </c>
      <c r="F22" s="46">
        <f t="shared" ca="1" si="4"/>
        <v>64</v>
      </c>
      <c r="G22" s="23" t="s">
        <v>148</v>
      </c>
      <c r="H22" s="46">
        <f t="shared" ca="1" si="5"/>
        <v>65</v>
      </c>
      <c r="I22" s="23" t="s">
        <v>1</v>
      </c>
      <c r="J22" s="46">
        <f t="shared" ca="1" si="6"/>
        <v>65</v>
      </c>
      <c r="K22" s="28"/>
      <c r="L22" s="28"/>
      <c r="M22" s="18"/>
      <c r="N22" s="20"/>
    </row>
    <row r="23" spans="1:16" ht="23" customHeight="1">
      <c r="A23" s="148"/>
      <c r="B23" s="156"/>
      <c r="C23" s="23" t="s">
        <v>141</v>
      </c>
      <c r="D23" s="46">
        <f t="shared" ca="1" si="7"/>
        <v>66</v>
      </c>
      <c r="E23" s="23" t="s">
        <v>144</v>
      </c>
      <c r="F23" s="46">
        <f t="shared" ca="1" si="4"/>
        <v>63</v>
      </c>
      <c r="G23" s="23" t="s">
        <v>149</v>
      </c>
      <c r="H23" s="46">
        <f t="shared" ca="1" si="5"/>
        <v>64</v>
      </c>
      <c r="I23" s="23" t="s">
        <v>2</v>
      </c>
      <c r="J23" s="46">
        <f t="shared" ca="1" si="6"/>
        <v>61</v>
      </c>
      <c r="K23" s="28"/>
      <c r="L23" s="28"/>
      <c r="M23" s="22"/>
      <c r="N23" s="20"/>
    </row>
    <row r="24" spans="1:16" ht="23" customHeight="1">
      <c r="A24" s="148"/>
      <c r="B24" s="156"/>
      <c r="C24" s="31" t="s">
        <v>142</v>
      </c>
      <c r="D24" s="47">
        <f t="shared" ca="1" si="7"/>
        <v>65</v>
      </c>
      <c r="E24" s="31" t="s">
        <v>145</v>
      </c>
      <c r="F24" s="47">
        <f t="shared" ca="1" si="4"/>
        <v>62</v>
      </c>
      <c r="G24" s="31" t="s">
        <v>150</v>
      </c>
      <c r="H24" s="47">
        <f t="shared" ca="1" si="5"/>
        <v>60</v>
      </c>
      <c r="I24" s="31" t="s">
        <v>3</v>
      </c>
      <c r="J24" s="47">
        <f t="shared" ca="1" si="6"/>
        <v>58</v>
      </c>
      <c r="K24" s="28"/>
      <c r="L24" s="28"/>
      <c r="M24" s="18"/>
      <c r="N24" s="20"/>
    </row>
    <row r="25" spans="1:16" ht="23" customHeight="1">
      <c r="A25" s="148"/>
      <c r="B25" s="156"/>
      <c r="C25" s="23" t="s">
        <v>17</v>
      </c>
      <c r="D25" s="48">
        <f ca="1">SUM(D20:D24)</f>
        <v>329</v>
      </c>
      <c r="E25" s="23" t="s">
        <v>40</v>
      </c>
      <c r="F25" s="48">
        <f ca="1">SUM(F20:F24)</f>
        <v>315</v>
      </c>
      <c r="G25" s="23" t="s">
        <v>100</v>
      </c>
      <c r="H25" s="48">
        <f ca="1">SUM(H20:H24)</f>
        <v>312</v>
      </c>
      <c r="I25" s="23" t="s">
        <v>101</v>
      </c>
      <c r="J25" s="48">
        <f ca="1">SUM(J20:J24)</f>
        <v>300</v>
      </c>
      <c r="K25" s="23" t="s">
        <v>102</v>
      </c>
      <c r="L25" s="123">
        <f ca="1">D25+F25+H25+J25</f>
        <v>1256</v>
      </c>
      <c r="M25" s="19"/>
      <c r="N25" s="20"/>
    </row>
    <row r="26" spans="1:16" ht="23" customHeight="1">
      <c r="A26" s="148"/>
      <c r="B26" s="156"/>
      <c r="C26" s="23" t="s">
        <v>18</v>
      </c>
      <c r="D26" s="49">
        <f ca="1">D25/$G$9</f>
        <v>65.8</v>
      </c>
      <c r="E26" s="23" t="s">
        <v>81</v>
      </c>
      <c r="F26" s="49">
        <f ca="1">F25/$G$9</f>
        <v>63</v>
      </c>
      <c r="G26" s="23" t="s">
        <v>82</v>
      </c>
      <c r="H26" s="49">
        <f ca="1">H25/$G$9</f>
        <v>62.4</v>
      </c>
      <c r="I26" s="23" t="s">
        <v>83</v>
      </c>
      <c r="J26" s="49">
        <f ca="1">J25/$G$9</f>
        <v>60</v>
      </c>
      <c r="K26" s="23" t="s">
        <v>84</v>
      </c>
      <c r="L26" s="124">
        <f ca="1">L25/$K$9</f>
        <v>62.8</v>
      </c>
      <c r="M26" s="19"/>
      <c r="N26" s="20"/>
    </row>
    <row r="27" spans="1:16" ht="23" customHeight="1" thickBot="1">
      <c r="A27" s="149"/>
      <c r="B27" s="157"/>
      <c r="C27" s="51" t="s">
        <v>55</v>
      </c>
      <c r="D27" s="52">
        <f ca="1">VAR(D20:D24)</f>
        <v>6.1999999999998181</v>
      </c>
      <c r="E27" s="44" t="s">
        <v>56</v>
      </c>
      <c r="F27" s="52">
        <f ca="1">VAR(F20:F24)</f>
        <v>5</v>
      </c>
      <c r="G27" s="44" t="s">
        <v>4</v>
      </c>
      <c r="H27" s="52">
        <f ca="1">VAR(H20:H24)</f>
        <v>19.300000000000182</v>
      </c>
      <c r="I27" s="44" t="s">
        <v>80</v>
      </c>
      <c r="J27" s="52">
        <f ca="1">VAR(J20:J24)</f>
        <v>9.5</v>
      </c>
      <c r="K27" s="126" t="s">
        <v>60</v>
      </c>
      <c r="L27" s="125">
        <f>C9*G9</f>
        <v>20</v>
      </c>
      <c r="M27" s="12"/>
      <c r="N27" s="20"/>
    </row>
    <row r="28" spans="1:16" ht="23" customHeight="1" thickTop="1">
      <c r="A28" s="121"/>
      <c r="B28" s="45"/>
      <c r="C28" s="23" t="s">
        <v>85</v>
      </c>
      <c r="D28" s="46">
        <f ca="1">D17+D25</f>
        <v>766</v>
      </c>
      <c r="E28" s="23" t="s">
        <v>103</v>
      </c>
      <c r="F28" s="46">
        <f ca="1">F17+F25</f>
        <v>715</v>
      </c>
      <c r="G28" s="23" t="s">
        <v>104</v>
      </c>
      <c r="H28" s="46">
        <f ca="1">H17+H25</f>
        <v>668</v>
      </c>
      <c r="I28" s="23" t="s">
        <v>90</v>
      </c>
      <c r="J28" s="46">
        <f ca="1">J17+J25</f>
        <v>620</v>
      </c>
      <c r="K28" s="23" t="s">
        <v>117</v>
      </c>
      <c r="L28" s="123">
        <f ca="1">SUM(D12:J16,D20:J24)</f>
        <v>2769</v>
      </c>
      <c r="M28" s="19"/>
    </row>
    <row r="29" spans="1:16" ht="23" customHeight="1" thickTop="1">
      <c r="A29" s="121"/>
      <c r="B29" s="45"/>
      <c r="C29" s="23" t="s">
        <v>118</v>
      </c>
      <c r="D29" s="49">
        <f ca="1">D28/$I$9</f>
        <v>76.599999999999994</v>
      </c>
      <c r="E29" s="23" t="s">
        <v>86</v>
      </c>
      <c r="F29" s="49">
        <f ca="1">F28/$I$9</f>
        <v>71.5</v>
      </c>
      <c r="G29" s="23" t="s">
        <v>27</v>
      </c>
      <c r="H29" s="49">
        <f ca="1">H28/$I$9</f>
        <v>66.8</v>
      </c>
      <c r="I29" s="23" t="s">
        <v>28</v>
      </c>
      <c r="J29" s="49">
        <f ca="1">J28/$I$9</f>
        <v>62</v>
      </c>
      <c r="K29" s="23" t="s">
        <v>29</v>
      </c>
      <c r="L29" s="123">
        <f>G9*E9*C9</f>
        <v>40</v>
      </c>
      <c r="M29" s="18"/>
    </row>
    <row r="30" spans="1:16" ht="23" customHeight="1" thickTop="1" thickBot="1">
      <c r="A30" s="122"/>
      <c r="B30" s="62"/>
      <c r="C30" s="44"/>
      <c r="D30" s="52"/>
      <c r="E30" s="44"/>
      <c r="F30" s="52"/>
      <c r="G30" s="44"/>
      <c r="H30" s="52"/>
      <c r="I30" s="44"/>
      <c r="J30" s="52"/>
      <c r="K30" s="44" t="s">
        <v>43</v>
      </c>
      <c r="L30" s="127">
        <f ca="1">L28/L29</f>
        <v>69.224999999999994</v>
      </c>
      <c r="M30" s="18"/>
    </row>
    <row r="31" spans="1:16" ht="23" customHeight="1" thickTop="1">
      <c r="A31" s="72"/>
      <c r="B31" s="73" t="s">
        <v>30</v>
      </c>
      <c r="C31" s="74">
        <f ca="1">SUMSQ(D12:J16,D20:J24)-SUMSQ(D17:J17,D25:J25)/G9</f>
        <v>304</v>
      </c>
      <c r="D31" s="104"/>
      <c r="E31" s="76" t="s">
        <v>57</v>
      </c>
      <c r="F31" s="72"/>
      <c r="G31" s="76"/>
      <c r="H31" s="77"/>
      <c r="I31" s="76"/>
      <c r="J31" s="77"/>
      <c r="K31" s="73"/>
      <c r="L31" s="104"/>
      <c r="M31" s="18"/>
      <c r="P31" s="32"/>
    </row>
    <row r="32" spans="1:16" ht="23" customHeight="1">
      <c r="A32" s="72"/>
      <c r="B32" s="79" t="s">
        <v>52</v>
      </c>
      <c r="C32" s="89">
        <f>C9*E9*(G9-1)</f>
        <v>32</v>
      </c>
      <c r="D32" s="81"/>
      <c r="E32" s="84" t="s">
        <v>44</v>
      </c>
      <c r="F32" s="82" t="s">
        <v>45</v>
      </c>
      <c r="G32" s="84" t="s">
        <v>111</v>
      </c>
      <c r="H32" s="82" t="s">
        <v>112</v>
      </c>
      <c r="I32" s="84" t="s">
        <v>113</v>
      </c>
      <c r="J32" s="82" t="s">
        <v>95</v>
      </c>
      <c r="K32" s="130" t="s">
        <v>15</v>
      </c>
      <c r="L32" s="82"/>
      <c r="M32" s="18"/>
      <c r="N32" s="32"/>
    </row>
    <row r="33" spans="1:14" ht="23" customHeight="1">
      <c r="A33" s="72"/>
      <c r="B33" s="73" t="s">
        <v>116</v>
      </c>
      <c r="C33" s="76">
        <f ca="1">(C31/C32)</f>
        <v>9.5</v>
      </c>
      <c r="D33" s="76"/>
      <c r="E33" s="94" t="s">
        <v>58</v>
      </c>
      <c r="F33" s="103">
        <f>C9-1</f>
        <v>3</v>
      </c>
      <c r="G33" s="103">
        <f ca="1">SUMSQ(C17:J17)/G9-L17^2/L19</f>
        <v>1562.5500000000029</v>
      </c>
      <c r="H33" s="103">
        <f ca="1">G33/F33</f>
        <v>520.85000000000093</v>
      </c>
      <c r="I33" s="165">
        <f ca="1">H33/$H$34</f>
        <v>54.826315789473782</v>
      </c>
      <c r="J33" s="166">
        <f>FINV($F$8,F33,$F$34)</f>
        <v>2.9011195881551242</v>
      </c>
      <c r="K33" s="167" t="str">
        <f ca="1">IF(I33&gt;J33,"Reject", "Don't reject")</f>
        <v>Reject</v>
      </c>
      <c r="L33" s="167"/>
      <c r="M33" s="32"/>
      <c r="N33" s="18"/>
    </row>
    <row r="34" spans="1:14" ht="23" customHeight="1">
      <c r="A34" s="82"/>
      <c r="B34" s="83"/>
      <c r="C34" s="84"/>
      <c r="D34" s="77"/>
      <c r="E34" s="76" t="s">
        <v>92</v>
      </c>
      <c r="F34" s="103">
        <f>C9*E9*(G9-1)</f>
        <v>32</v>
      </c>
      <c r="G34" s="103">
        <f ca="1">SUMSQ(C12:J16,C20:J24)-SUMSQ(C17:J17,C25:J25)/G9</f>
        <v>304</v>
      </c>
      <c r="H34" s="128">
        <f ca="1">G34/F34</f>
        <v>9.5</v>
      </c>
      <c r="I34" s="166"/>
      <c r="J34" s="166"/>
      <c r="K34" s="167"/>
      <c r="L34" s="167"/>
      <c r="M34" s="22"/>
      <c r="N34" s="18"/>
    </row>
    <row r="35" spans="1:14" ht="23" customHeight="1">
      <c r="A35" s="85"/>
      <c r="B35" s="89"/>
      <c r="C35" s="87"/>
      <c r="D35" s="88"/>
      <c r="E35" s="91"/>
      <c r="F35" s="91"/>
      <c r="G35" s="91"/>
      <c r="H35" s="91"/>
      <c r="I35" s="91"/>
      <c r="J35" s="91"/>
      <c r="K35" s="91"/>
      <c r="L35" s="120"/>
      <c r="M35" s="18"/>
      <c r="N35" s="21"/>
    </row>
    <row r="36" spans="1:14" ht="23" customHeight="1">
      <c r="A36" s="72"/>
      <c r="B36" s="73"/>
      <c r="C36" s="89"/>
      <c r="D36" s="77"/>
      <c r="E36" s="91"/>
      <c r="F36" s="91"/>
      <c r="G36" s="91"/>
      <c r="H36" s="91"/>
      <c r="I36" s="95"/>
      <c r="J36" s="77"/>
      <c r="K36" s="77"/>
      <c r="L36" s="77"/>
      <c r="M36" s="18"/>
      <c r="N36" s="32"/>
    </row>
    <row r="37" spans="1:14" ht="23" customHeight="1">
      <c r="A37" s="72"/>
      <c r="B37" s="73"/>
      <c r="C37" s="91"/>
      <c r="D37" s="77"/>
      <c r="E37" s="91"/>
      <c r="F37" s="91"/>
      <c r="G37" s="91"/>
      <c r="H37" s="91"/>
      <c r="I37" s="91"/>
      <c r="J37" s="91"/>
      <c r="K37" s="91"/>
      <c r="L37" s="91"/>
      <c r="M37" s="18"/>
      <c r="N37" s="22"/>
    </row>
    <row r="38" spans="1:14" ht="23" customHeight="1">
      <c r="A38" s="72"/>
      <c r="B38" s="73"/>
      <c r="C38" s="91"/>
      <c r="D38" s="77"/>
      <c r="E38" s="91"/>
      <c r="F38" s="91"/>
      <c r="G38" s="91"/>
      <c r="H38" s="91"/>
      <c r="I38" s="91"/>
      <c r="J38" s="91"/>
      <c r="K38" s="91"/>
      <c r="L38" s="91"/>
      <c r="M38" s="18"/>
      <c r="N38" s="7"/>
    </row>
    <row r="39" spans="1:14" ht="23" customHeight="1">
      <c r="A39" s="72"/>
      <c r="B39" s="92"/>
      <c r="C39" s="93"/>
      <c r="D39" s="77"/>
      <c r="E39" s="76"/>
      <c r="F39" s="77"/>
      <c r="G39" s="76"/>
      <c r="H39" s="77"/>
      <c r="I39" s="76"/>
      <c r="J39" s="77"/>
      <c r="K39" s="77"/>
      <c r="L39" s="77"/>
      <c r="M39" s="18"/>
      <c r="N39" s="7"/>
    </row>
    <row r="40" spans="1:14" ht="19" customHeight="1">
      <c r="B40" s="32"/>
      <c r="C40" s="32"/>
      <c r="D40" s="32"/>
      <c r="E40" s="32"/>
      <c r="F40" s="32"/>
      <c r="G40" s="70"/>
      <c r="H40" s="32"/>
      <c r="I40" s="32"/>
      <c r="J40" s="32"/>
      <c r="K40" s="32"/>
      <c r="L40" s="32"/>
      <c r="M40" s="18"/>
      <c r="N40" s="10"/>
    </row>
    <row r="41" spans="1:14">
      <c r="D41" s="32"/>
      <c r="E41" s="32"/>
      <c r="F41" s="32"/>
      <c r="G41" s="32"/>
      <c r="H41" s="32"/>
      <c r="I41" s="32"/>
      <c r="J41" s="32"/>
      <c r="K41" s="32"/>
      <c r="L41" s="32"/>
      <c r="M41" s="18"/>
      <c r="N41" s="22"/>
    </row>
    <row r="42" spans="1:14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8"/>
      <c r="N42" s="19"/>
    </row>
    <row r="43" spans="1:14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8"/>
      <c r="N43" s="22"/>
    </row>
    <row r="44" spans="1:14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8"/>
      <c r="N44" s="10"/>
    </row>
    <row r="45" spans="1:14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8"/>
      <c r="N45" s="10"/>
    </row>
    <row r="46" spans="1:14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8"/>
      <c r="N46" s="10"/>
    </row>
    <row r="47" spans="1:14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8"/>
      <c r="N47" s="10"/>
    </row>
    <row r="48" spans="1:14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mergeCells count="36">
    <mergeCell ref="I33:I34"/>
    <mergeCell ref="J33:J34"/>
    <mergeCell ref="K33:L34"/>
    <mergeCell ref="C11:D11"/>
    <mergeCell ref="E11:F11"/>
    <mergeCell ref="G11:H11"/>
    <mergeCell ref="I11:J11"/>
    <mergeCell ref="A12:A27"/>
    <mergeCell ref="B12:B19"/>
    <mergeCell ref="B20:B27"/>
    <mergeCell ref="H5:H6"/>
    <mergeCell ref="I5:I6"/>
    <mergeCell ref="B5:B6"/>
    <mergeCell ref="K5:K6"/>
    <mergeCell ref="L5:L6"/>
    <mergeCell ref="C10:J10"/>
    <mergeCell ref="I3:I4"/>
    <mergeCell ref="J3:J4"/>
    <mergeCell ref="K3:K4"/>
    <mergeCell ref="L3:L4"/>
    <mergeCell ref="C5:C6"/>
    <mergeCell ref="D5:D6"/>
    <mergeCell ref="E5:E6"/>
    <mergeCell ref="F5:F6"/>
    <mergeCell ref="G5:G6"/>
    <mergeCell ref="A1:B2"/>
    <mergeCell ref="C1:J1"/>
    <mergeCell ref="A3:A6"/>
    <mergeCell ref="B3:B4"/>
    <mergeCell ref="C3:C4"/>
    <mergeCell ref="D3:D4"/>
    <mergeCell ref="E3:E4"/>
    <mergeCell ref="F3:F4"/>
    <mergeCell ref="G3:G4"/>
    <mergeCell ref="H3:H4"/>
    <mergeCell ref="J5:J6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1"/>
  <sheetViews>
    <sheetView topLeftCell="A2" zoomScale="50" workbookViewId="0">
      <selection activeCell="I36" sqref="I36"/>
    </sheetView>
  </sheetViews>
  <sheetFormatPr baseColWidth="10" defaultRowHeight="19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8" ht="23" customHeight="1">
      <c r="A1" s="131" t="s">
        <v>121</v>
      </c>
      <c r="B1" s="132"/>
      <c r="C1" s="150" t="s">
        <v>35</v>
      </c>
      <c r="D1" s="150"/>
      <c r="E1" s="150"/>
      <c r="F1" s="150"/>
      <c r="G1" s="150"/>
      <c r="H1" s="150"/>
      <c r="I1" s="150"/>
      <c r="J1" s="150"/>
      <c r="K1" s="69"/>
      <c r="L1" s="69"/>
      <c r="N1" s="118"/>
      <c r="O1" s="118"/>
      <c r="P1" s="11" t="s">
        <v>47</v>
      </c>
      <c r="Q1" s="119"/>
      <c r="R1" s="119"/>
    </row>
    <row r="2" spans="1:18" ht="23" customHeight="1">
      <c r="A2" s="133"/>
      <c r="B2" s="133"/>
      <c r="C2" s="113" t="s">
        <v>122</v>
      </c>
      <c r="D2" s="115">
        <v>1</v>
      </c>
      <c r="E2" s="114" t="s">
        <v>11</v>
      </c>
      <c r="F2" s="115">
        <v>15</v>
      </c>
      <c r="G2" s="114" t="s">
        <v>12</v>
      </c>
      <c r="H2" s="115">
        <v>30</v>
      </c>
      <c r="I2" s="114" t="s">
        <v>119</v>
      </c>
      <c r="J2" s="115">
        <v>45</v>
      </c>
      <c r="K2" s="16"/>
      <c r="L2" s="16"/>
      <c r="M2" s="18"/>
      <c r="N2" s="59" t="s">
        <v>72</v>
      </c>
      <c r="O2" s="60" t="s">
        <v>50</v>
      </c>
      <c r="P2" s="60" t="s">
        <v>51</v>
      </c>
      <c r="Q2" s="61" t="s">
        <v>13</v>
      </c>
      <c r="R2" s="61" t="s">
        <v>14</v>
      </c>
    </row>
    <row r="3" spans="1:18" ht="23" customHeight="1">
      <c r="A3" s="154" t="s">
        <v>76</v>
      </c>
      <c r="B3" s="151" t="s">
        <v>41</v>
      </c>
      <c r="C3" s="155" t="s">
        <v>77</v>
      </c>
      <c r="D3" s="141">
        <v>90</v>
      </c>
      <c r="E3" s="144" t="s">
        <v>78</v>
      </c>
      <c r="F3" s="141">
        <v>80</v>
      </c>
      <c r="G3" s="144" t="s">
        <v>79</v>
      </c>
      <c r="H3" s="141">
        <v>70</v>
      </c>
      <c r="I3" s="144" t="s">
        <v>8</v>
      </c>
      <c r="J3" s="140">
        <v>65</v>
      </c>
      <c r="K3" s="161" t="s">
        <v>9</v>
      </c>
      <c r="L3" s="163">
        <f>AVERAGE(D3,F3,H3,J3)</f>
        <v>76.25</v>
      </c>
      <c r="M3" s="18"/>
      <c r="N3" s="29">
        <v>1</v>
      </c>
      <c r="O3" s="30">
        <f>D3</f>
        <v>90</v>
      </c>
      <c r="P3" s="30">
        <f>D5</f>
        <v>66</v>
      </c>
      <c r="Q3" s="116">
        <f ca="1">D18</f>
        <v>90.8</v>
      </c>
      <c r="R3" s="116">
        <f ca="1">D26</f>
        <v>65</v>
      </c>
    </row>
    <row r="4" spans="1:18" ht="23" customHeight="1">
      <c r="A4" s="154"/>
      <c r="B4" s="152"/>
      <c r="C4" s="155"/>
      <c r="D4" s="143"/>
      <c r="E4" s="145"/>
      <c r="F4" s="143"/>
      <c r="G4" s="145"/>
      <c r="H4" s="143"/>
      <c r="I4" s="145"/>
      <c r="J4" s="141"/>
      <c r="K4" s="162"/>
      <c r="L4" s="164"/>
      <c r="M4" s="18"/>
      <c r="N4" s="29">
        <v>15</v>
      </c>
      <c r="O4" s="30">
        <f>F3</f>
        <v>80</v>
      </c>
      <c r="P4" s="30">
        <f>F5</f>
        <v>63</v>
      </c>
      <c r="Q4" s="116">
        <f ca="1">F18</f>
        <v>79.400000000000006</v>
      </c>
      <c r="R4" s="116">
        <f ca="1">F26</f>
        <v>64</v>
      </c>
    </row>
    <row r="5" spans="1:18" ht="23" customHeight="1">
      <c r="A5" s="154"/>
      <c r="B5" s="153" t="s">
        <v>10</v>
      </c>
      <c r="C5" s="155" t="s">
        <v>19</v>
      </c>
      <c r="D5" s="143">
        <v>66</v>
      </c>
      <c r="E5" s="146" t="s">
        <v>20</v>
      </c>
      <c r="F5" s="143">
        <v>63</v>
      </c>
      <c r="G5" s="146" t="s">
        <v>21</v>
      </c>
      <c r="H5" s="143">
        <v>62</v>
      </c>
      <c r="I5" s="146" t="s">
        <v>22</v>
      </c>
      <c r="J5" s="142">
        <v>61</v>
      </c>
      <c r="K5" s="161" t="s">
        <v>23</v>
      </c>
      <c r="L5" s="163">
        <f>AVERAGE(D5,F5,H5,J5)</f>
        <v>63</v>
      </c>
      <c r="M5" s="18"/>
      <c r="N5" s="29">
        <v>30</v>
      </c>
      <c r="O5" s="30">
        <f>H3</f>
        <v>70</v>
      </c>
      <c r="P5" s="30">
        <f>H5</f>
        <v>62</v>
      </c>
      <c r="Q5" s="116">
        <f ca="1">H18</f>
        <v>70.599999999999994</v>
      </c>
      <c r="R5" s="116">
        <f ca="1">H26</f>
        <v>59.4</v>
      </c>
    </row>
    <row r="6" spans="1:18" ht="23" customHeight="1">
      <c r="A6" s="154"/>
      <c r="B6" s="153"/>
      <c r="C6" s="155"/>
      <c r="D6" s="143"/>
      <c r="E6" s="145"/>
      <c r="F6" s="143"/>
      <c r="G6" s="145"/>
      <c r="H6" s="143"/>
      <c r="I6" s="145"/>
      <c r="J6" s="141"/>
      <c r="K6" s="162"/>
      <c r="L6" s="164"/>
      <c r="M6" s="18"/>
      <c r="N6" s="29">
        <v>45</v>
      </c>
      <c r="O6" s="30">
        <f>J3</f>
        <v>65</v>
      </c>
      <c r="P6" s="30">
        <f>J5</f>
        <v>61</v>
      </c>
      <c r="Q6" s="116">
        <f ca="1">J18</f>
        <v>63.6</v>
      </c>
      <c r="R6" s="116">
        <f ca="1">J26</f>
        <v>63</v>
      </c>
    </row>
    <row r="7" spans="1:18" ht="23" customHeight="1" thickBot="1">
      <c r="A7" s="64" t="s">
        <v>16</v>
      </c>
      <c r="B7" s="65">
        <v>3</v>
      </c>
      <c r="C7" s="106" t="s">
        <v>24</v>
      </c>
      <c r="D7" s="68">
        <f>AVERAGE(D3:D5)</f>
        <v>78</v>
      </c>
      <c r="E7" s="66" t="s">
        <v>25</v>
      </c>
      <c r="F7" s="68">
        <f>AVERAGE(F3:F5)</f>
        <v>71.5</v>
      </c>
      <c r="G7" s="66" t="s">
        <v>73</v>
      </c>
      <c r="H7" s="68">
        <f>AVERAGE(H3:H5)</f>
        <v>66</v>
      </c>
      <c r="I7" s="66" t="s">
        <v>128</v>
      </c>
      <c r="J7" s="68">
        <f>AVERAGE(J3:J5)</f>
        <v>63</v>
      </c>
      <c r="K7" s="66" t="s">
        <v>129</v>
      </c>
      <c r="L7" s="67">
        <f>AVERAGE(D7,F7,H7,J7)</f>
        <v>69.625</v>
      </c>
      <c r="M7" s="18"/>
      <c r="N7" s="1"/>
      <c r="O7" s="1"/>
    </row>
    <row r="8" spans="1:18" ht="23" customHeight="1">
      <c r="A8" s="33"/>
      <c r="B8" s="107"/>
      <c r="C8" s="108"/>
      <c r="D8" s="109"/>
      <c r="E8" s="25" t="s">
        <v>75</v>
      </c>
      <c r="F8" s="109">
        <v>0.05</v>
      </c>
      <c r="G8" s="109" t="s">
        <v>46</v>
      </c>
      <c r="H8" s="110">
        <v>0.95</v>
      </c>
      <c r="I8" s="108"/>
      <c r="J8" s="109"/>
      <c r="K8" s="108"/>
      <c r="L8" s="107"/>
      <c r="M8" s="18"/>
      <c r="N8" s="1"/>
      <c r="O8" s="1"/>
    </row>
    <row r="9" spans="1:18" ht="23" customHeight="1">
      <c r="A9" s="33"/>
      <c r="B9" s="111" t="s">
        <v>74</v>
      </c>
      <c r="C9" s="112">
        <v>4</v>
      </c>
      <c r="D9" s="111" t="s">
        <v>105</v>
      </c>
      <c r="E9" s="112">
        <v>2</v>
      </c>
      <c r="F9" s="111" t="s">
        <v>48</v>
      </c>
      <c r="G9" s="112">
        <v>5</v>
      </c>
      <c r="H9" s="34" t="s">
        <v>106</v>
      </c>
      <c r="I9" s="112">
        <f>G9*E9</f>
        <v>10</v>
      </c>
      <c r="J9" s="34" t="s">
        <v>107</v>
      </c>
      <c r="K9" s="112">
        <f>G9*C9</f>
        <v>20</v>
      </c>
      <c r="L9" s="107"/>
      <c r="M9" s="18"/>
    </row>
    <row r="10" spans="1:18" ht="23" customHeight="1">
      <c r="A10" s="33"/>
      <c r="B10" s="34"/>
      <c r="C10" s="139" t="s">
        <v>35</v>
      </c>
      <c r="D10" s="139"/>
      <c r="E10" s="139"/>
      <c r="F10" s="139"/>
      <c r="G10" s="139"/>
      <c r="H10" s="139"/>
      <c r="I10" s="139"/>
      <c r="J10" s="139"/>
      <c r="K10" s="35"/>
      <c r="L10" s="26"/>
      <c r="M10" s="2"/>
    </row>
    <row r="11" spans="1:18" ht="23" customHeight="1" thickBot="1">
      <c r="A11" s="57"/>
      <c r="B11" s="53"/>
      <c r="C11" s="134" t="s">
        <v>110</v>
      </c>
      <c r="D11" s="135"/>
      <c r="E11" s="136" t="s">
        <v>49</v>
      </c>
      <c r="F11" s="137"/>
      <c r="G11" s="136" t="s">
        <v>98</v>
      </c>
      <c r="H11" s="137"/>
      <c r="I11" s="138" t="s">
        <v>99</v>
      </c>
      <c r="J11" s="137"/>
      <c r="K11" s="54"/>
      <c r="L11" s="55"/>
      <c r="M11" s="3"/>
    </row>
    <row r="12" spans="1:18" ht="23" customHeight="1" thickTop="1" thickBot="1">
      <c r="A12" s="147" t="s">
        <v>94</v>
      </c>
      <c r="B12" s="158" t="s">
        <v>37</v>
      </c>
      <c r="C12" s="23" t="s">
        <v>34</v>
      </c>
      <c r="D12" s="46">
        <f ca="1">ROUND(NORMINV(RAND(),D$3,$B$7),0)</f>
        <v>93</v>
      </c>
      <c r="E12" s="23" t="s">
        <v>127</v>
      </c>
      <c r="F12" s="46">
        <f t="shared" ref="F12:F16" ca="1" si="0">ROUND(NORMINV(RAND(),F$3,$B$7),0)</f>
        <v>83</v>
      </c>
      <c r="G12" s="23" t="s">
        <v>69</v>
      </c>
      <c r="H12" s="56">
        <f t="shared" ref="H12:H16" ca="1" si="1">ROUND(NORMINV(RAND(),H$3,$B$7),0)</f>
        <v>67</v>
      </c>
      <c r="I12" s="23" t="s">
        <v>134</v>
      </c>
      <c r="J12" s="46">
        <f t="shared" ref="J12:J16" ca="1" si="2">ROUND(NORMINV(RAND(),J$3,$B$7),0)</f>
        <v>66</v>
      </c>
      <c r="K12" s="36"/>
      <c r="L12" s="28"/>
      <c r="M12" s="2"/>
      <c r="N12" s="20"/>
    </row>
    <row r="13" spans="1:18" ht="23" customHeight="1" thickBot="1">
      <c r="A13" s="148"/>
      <c r="B13" s="159"/>
      <c r="C13" s="23" t="s">
        <v>62</v>
      </c>
      <c r="D13" s="46">
        <f t="shared" ref="D13:D16" ca="1" si="3">ROUND(NORMINV(RAND(),D$3,$B$7),0)</f>
        <v>95</v>
      </c>
      <c r="E13" s="23" t="s">
        <v>66</v>
      </c>
      <c r="F13" s="46">
        <f t="shared" ca="1" si="0"/>
        <v>74</v>
      </c>
      <c r="G13" s="23" t="s">
        <v>130</v>
      </c>
      <c r="H13" s="46">
        <f t="shared" ca="1" si="1"/>
        <v>67</v>
      </c>
      <c r="I13" s="23" t="s">
        <v>135</v>
      </c>
      <c r="J13" s="46">
        <f t="shared" ca="1" si="2"/>
        <v>61</v>
      </c>
      <c r="K13" s="36"/>
      <c r="L13" s="28"/>
      <c r="M13" s="2"/>
      <c r="N13" s="20"/>
    </row>
    <row r="14" spans="1:18" ht="23" customHeight="1" thickBot="1">
      <c r="A14" s="148"/>
      <c r="B14" s="159"/>
      <c r="C14" s="23" t="s">
        <v>63</v>
      </c>
      <c r="D14" s="46">
        <f t="shared" ca="1" si="3"/>
        <v>86</v>
      </c>
      <c r="E14" s="23" t="s">
        <v>67</v>
      </c>
      <c r="F14" s="46">
        <f t="shared" ca="1" si="0"/>
        <v>84</v>
      </c>
      <c r="G14" s="23" t="s">
        <v>131</v>
      </c>
      <c r="H14" s="46">
        <f t="shared" ca="1" si="1"/>
        <v>75</v>
      </c>
      <c r="I14" s="23" t="s">
        <v>136</v>
      </c>
      <c r="J14" s="46">
        <f t="shared" ca="1" si="2"/>
        <v>62</v>
      </c>
      <c r="K14" s="37"/>
      <c r="L14" s="28"/>
      <c r="M14" s="2"/>
      <c r="N14" s="20"/>
    </row>
    <row r="15" spans="1:18" ht="23" customHeight="1" thickBot="1">
      <c r="A15" s="148"/>
      <c r="B15" s="159"/>
      <c r="C15" s="23" t="s">
        <v>64</v>
      </c>
      <c r="D15" s="46">
        <f t="shared" ca="1" si="3"/>
        <v>89</v>
      </c>
      <c r="E15" s="23" t="s">
        <v>108</v>
      </c>
      <c r="F15" s="46">
        <f t="shared" ca="1" si="0"/>
        <v>78</v>
      </c>
      <c r="G15" s="23" t="s">
        <v>132</v>
      </c>
      <c r="H15" s="46">
        <f t="shared" ca="1" si="1"/>
        <v>76</v>
      </c>
      <c r="I15" s="23" t="s">
        <v>137</v>
      </c>
      <c r="J15" s="46">
        <f t="shared" ca="1" si="2"/>
        <v>65</v>
      </c>
      <c r="K15" s="37"/>
      <c r="L15" s="28"/>
      <c r="M15" s="2"/>
      <c r="N15" s="20"/>
    </row>
    <row r="16" spans="1:18" ht="23" customHeight="1" thickBot="1">
      <c r="A16" s="148"/>
      <c r="B16" s="159"/>
      <c r="C16" s="31" t="s">
        <v>65</v>
      </c>
      <c r="D16" s="47">
        <f t="shared" ca="1" si="3"/>
        <v>91</v>
      </c>
      <c r="E16" s="31" t="s">
        <v>68</v>
      </c>
      <c r="F16" s="47">
        <f t="shared" ca="1" si="0"/>
        <v>78</v>
      </c>
      <c r="G16" s="31" t="s">
        <v>133</v>
      </c>
      <c r="H16" s="47">
        <f t="shared" ca="1" si="1"/>
        <v>68</v>
      </c>
      <c r="I16" s="31" t="s">
        <v>138</v>
      </c>
      <c r="J16" s="47">
        <f t="shared" ca="1" si="2"/>
        <v>64</v>
      </c>
      <c r="K16" s="37"/>
      <c r="L16" s="28"/>
      <c r="M16" s="2"/>
      <c r="N16" s="20"/>
    </row>
    <row r="17" spans="1:16" ht="23" customHeight="1" thickBot="1">
      <c r="A17" s="148"/>
      <c r="B17" s="159"/>
      <c r="C17" s="23" t="s">
        <v>31</v>
      </c>
      <c r="D17" s="48">
        <f ca="1">SUM(D12:D16)</f>
        <v>454</v>
      </c>
      <c r="E17" s="23" t="s">
        <v>32</v>
      </c>
      <c r="F17" s="48">
        <f ca="1">SUM(F12:F16)</f>
        <v>397</v>
      </c>
      <c r="G17" s="23" t="s">
        <v>33</v>
      </c>
      <c r="H17" s="48">
        <f ca="1">SUM(H12:H16)</f>
        <v>353</v>
      </c>
      <c r="I17" s="23" t="s">
        <v>114</v>
      </c>
      <c r="J17" s="48">
        <f ca="1">SUM(J12:J16)</f>
        <v>318</v>
      </c>
      <c r="K17" s="23" t="s">
        <v>115</v>
      </c>
      <c r="L17" s="123">
        <f ca="1">D17+F17+H17+J17</f>
        <v>1522</v>
      </c>
      <c r="M17" s="19"/>
      <c r="N17" s="20"/>
    </row>
    <row r="18" spans="1:16" ht="23" customHeight="1" thickBot="1">
      <c r="A18" s="148"/>
      <c r="B18" s="159"/>
      <c r="C18" s="23" t="s">
        <v>26</v>
      </c>
      <c r="D18" s="49">
        <f ca="1">D17/$G$9</f>
        <v>90.8</v>
      </c>
      <c r="E18" s="23" t="s">
        <v>87</v>
      </c>
      <c r="F18" s="49">
        <f ca="1">F17/$G$9</f>
        <v>79.400000000000006</v>
      </c>
      <c r="G18" s="23" t="s">
        <v>88</v>
      </c>
      <c r="H18" s="49">
        <f ca="1">H17/$G$9</f>
        <v>70.599999999999994</v>
      </c>
      <c r="I18" s="23" t="s">
        <v>89</v>
      </c>
      <c r="J18" s="49">
        <f ca="1">J17/$G$9</f>
        <v>63.6</v>
      </c>
      <c r="K18" s="23" t="s">
        <v>126</v>
      </c>
      <c r="L18" s="124">
        <f ca="1">L17/$K$9</f>
        <v>76.099999999999994</v>
      </c>
      <c r="M18" s="19"/>
      <c r="N18" s="20"/>
    </row>
    <row r="19" spans="1:16" ht="23" customHeight="1" thickBot="1">
      <c r="A19" s="148"/>
      <c r="B19" s="159"/>
      <c r="C19" s="40" t="s">
        <v>53</v>
      </c>
      <c r="D19" s="50">
        <f ca="1">VAR(D12:D16)</f>
        <v>12.200000000000728</v>
      </c>
      <c r="E19" s="27" t="s">
        <v>54</v>
      </c>
      <c r="F19" s="50">
        <f ca="1">VAR(F12:F16)</f>
        <v>16.800000000000182</v>
      </c>
      <c r="G19" s="27" t="s">
        <v>123</v>
      </c>
      <c r="H19" s="50">
        <f ca="1">VAR(H12:H16)</f>
        <v>20.300000000000182</v>
      </c>
      <c r="I19" s="27" t="s">
        <v>124</v>
      </c>
      <c r="J19" s="50">
        <f ca="1">VAR(J12:J16)</f>
        <v>4.3000000000001819</v>
      </c>
      <c r="K19" s="126" t="s">
        <v>59</v>
      </c>
      <c r="L19" s="125">
        <f>C9*G9</f>
        <v>20</v>
      </c>
      <c r="M19" s="12"/>
      <c r="N19" s="20"/>
    </row>
    <row r="20" spans="1:16" ht="23" customHeight="1">
      <c r="A20" s="148"/>
      <c r="B20" s="156" t="s">
        <v>36</v>
      </c>
      <c r="C20" s="23" t="s">
        <v>39</v>
      </c>
      <c r="D20" s="46">
        <f ca="1">ROUND(NORMINV(RAND(),D$5,$B$7),0)</f>
        <v>65</v>
      </c>
      <c r="E20" s="23" t="s">
        <v>70</v>
      </c>
      <c r="F20" s="46">
        <f t="shared" ref="F20:F24" ca="1" si="4">ROUND(NORMINV(RAND(),F$5,$B$7),0)</f>
        <v>61</v>
      </c>
      <c r="G20" s="23" t="s">
        <v>146</v>
      </c>
      <c r="H20" s="46">
        <f t="shared" ref="H20:H24" ca="1" si="5">ROUND(NORMINV(RAND(),H$5,$B$7),0)</f>
        <v>57</v>
      </c>
      <c r="I20" s="23" t="s">
        <v>151</v>
      </c>
      <c r="J20" s="46">
        <f t="shared" ref="J20:J24" ca="1" si="6">ROUND(NORMINV(RAND(),J$5,$B$7),0)</f>
        <v>62</v>
      </c>
      <c r="K20" s="37"/>
      <c r="L20" s="28"/>
      <c r="M20" s="18"/>
      <c r="N20" s="20"/>
    </row>
    <row r="21" spans="1:16" ht="23" customHeight="1">
      <c r="A21" s="148"/>
      <c r="B21" s="156"/>
      <c r="C21" s="23" t="s">
        <v>139</v>
      </c>
      <c r="D21" s="46">
        <f t="shared" ref="D21:D24" ca="1" si="7">ROUND(NORMINV(RAND(),D$5,$B$7),0)</f>
        <v>69</v>
      </c>
      <c r="E21" s="23" t="s">
        <v>71</v>
      </c>
      <c r="F21" s="46">
        <f t="shared" ca="1" si="4"/>
        <v>66</v>
      </c>
      <c r="G21" s="23" t="s">
        <v>147</v>
      </c>
      <c r="H21" s="46">
        <f t="shared" ca="1" si="5"/>
        <v>62</v>
      </c>
      <c r="I21" s="23" t="s">
        <v>0</v>
      </c>
      <c r="J21" s="46">
        <f t="shared" ca="1" si="6"/>
        <v>60</v>
      </c>
      <c r="K21" s="38"/>
      <c r="L21" s="28"/>
      <c r="M21" s="9"/>
      <c r="N21" s="20"/>
    </row>
    <row r="22" spans="1:16" ht="23" customHeight="1">
      <c r="A22" s="148"/>
      <c r="B22" s="156"/>
      <c r="C22" s="23" t="s">
        <v>140</v>
      </c>
      <c r="D22" s="46">
        <f t="shared" ca="1" si="7"/>
        <v>68</v>
      </c>
      <c r="E22" s="23" t="s">
        <v>143</v>
      </c>
      <c r="F22" s="46">
        <f t="shared" ca="1" si="4"/>
        <v>68</v>
      </c>
      <c r="G22" s="23" t="s">
        <v>148</v>
      </c>
      <c r="H22" s="46">
        <f t="shared" ca="1" si="5"/>
        <v>57</v>
      </c>
      <c r="I22" s="23" t="s">
        <v>1</v>
      </c>
      <c r="J22" s="46">
        <f t="shared" ca="1" si="6"/>
        <v>66</v>
      </c>
      <c r="K22" s="28"/>
      <c r="L22" s="28"/>
      <c r="M22" s="18"/>
      <c r="N22" s="20"/>
    </row>
    <row r="23" spans="1:16" ht="23" customHeight="1">
      <c r="A23" s="148"/>
      <c r="B23" s="156"/>
      <c r="C23" s="23" t="s">
        <v>141</v>
      </c>
      <c r="D23" s="46">
        <f t="shared" ca="1" si="7"/>
        <v>60</v>
      </c>
      <c r="E23" s="23" t="s">
        <v>144</v>
      </c>
      <c r="F23" s="46">
        <f t="shared" ca="1" si="4"/>
        <v>62</v>
      </c>
      <c r="G23" s="23" t="s">
        <v>149</v>
      </c>
      <c r="H23" s="46">
        <f t="shared" ca="1" si="5"/>
        <v>63</v>
      </c>
      <c r="I23" s="23" t="s">
        <v>2</v>
      </c>
      <c r="J23" s="46">
        <f t="shared" ca="1" si="6"/>
        <v>64</v>
      </c>
      <c r="K23" s="28"/>
      <c r="L23" s="28"/>
      <c r="M23" s="22"/>
      <c r="N23" s="20"/>
    </row>
    <row r="24" spans="1:16" ht="23" customHeight="1">
      <c r="A24" s="148"/>
      <c r="B24" s="156"/>
      <c r="C24" s="31" t="s">
        <v>142</v>
      </c>
      <c r="D24" s="47">
        <f t="shared" ca="1" si="7"/>
        <v>63</v>
      </c>
      <c r="E24" s="31" t="s">
        <v>145</v>
      </c>
      <c r="F24" s="47">
        <f t="shared" ca="1" si="4"/>
        <v>63</v>
      </c>
      <c r="G24" s="31" t="s">
        <v>150</v>
      </c>
      <c r="H24" s="47">
        <f t="shared" ca="1" si="5"/>
        <v>58</v>
      </c>
      <c r="I24" s="31" t="s">
        <v>3</v>
      </c>
      <c r="J24" s="47">
        <f t="shared" ca="1" si="6"/>
        <v>63</v>
      </c>
      <c r="K24" s="28"/>
      <c r="L24" s="28"/>
      <c r="M24" s="18"/>
      <c r="N24" s="20"/>
    </row>
    <row r="25" spans="1:16" ht="23" customHeight="1">
      <c r="A25" s="148"/>
      <c r="B25" s="156"/>
      <c r="C25" s="23" t="s">
        <v>17</v>
      </c>
      <c r="D25" s="48">
        <f ca="1">SUM(D20:D24)</f>
        <v>325</v>
      </c>
      <c r="E25" s="23" t="s">
        <v>40</v>
      </c>
      <c r="F25" s="48">
        <f ca="1">SUM(F20:F24)</f>
        <v>320</v>
      </c>
      <c r="G25" s="23" t="s">
        <v>100</v>
      </c>
      <c r="H25" s="48">
        <f ca="1">SUM(H20:H24)</f>
        <v>297</v>
      </c>
      <c r="I25" s="23" t="s">
        <v>101</v>
      </c>
      <c r="J25" s="48">
        <f ca="1">SUM(J20:J24)</f>
        <v>315</v>
      </c>
      <c r="K25" s="23" t="s">
        <v>102</v>
      </c>
      <c r="L25" s="123">
        <f ca="1">D25+F25+H25+J25</f>
        <v>1257</v>
      </c>
      <c r="M25" s="19"/>
      <c r="N25" s="20"/>
    </row>
    <row r="26" spans="1:16" ht="23" customHeight="1">
      <c r="A26" s="148"/>
      <c r="B26" s="156"/>
      <c r="C26" s="23" t="s">
        <v>18</v>
      </c>
      <c r="D26" s="49">
        <f ca="1">D25/$G$9</f>
        <v>65</v>
      </c>
      <c r="E26" s="23" t="s">
        <v>81</v>
      </c>
      <c r="F26" s="49">
        <f ca="1">F25/$G$9</f>
        <v>64</v>
      </c>
      <c r="G26" s="23" t="s">
        <v>82</v>
      </c>
      <c r="H26" s="49">
        <f ca="1">H25/$G$9</f>
        <v>59.4</v>
      </c>
      <c r="I26" s="23" t="s">
        <v>83</v>
      </c>
      <c r="J26" s="49">
        <f ca="1">J25/$G$9</f>
        <v>63</v>
      </c>
      <c r="K26" s="23" t="s">
        <v>84</v>
      </c>
      <c r="L26" s="124">
        <f ca="1">L25/$K$9</f>
        <v>62.85</v>
      </c>
      <c r="M26" s="19"/>
      <c r="N26" s="20"/>
    </row>
    <row r="27" spans="1:16" ht="23" customHeight="1" thickBot="1">
      <c r="A27" s="149"/>
      <c r="B27" s="157"/>
      <c r="C27" s="51" t="s">
        <v>55</v>
      </c>
      <c r="D27" s="52">
        <f ca="1">VAR(D20:D24)</f>
        <v>13.5</v>
      </c>
      <c r="E27" s="44" t="s">
        <v>56</v>
      </c>
      <c r="F27" s="52">
        <f ca="1">VAR(F20:F24)</f>
        <v>8.5</v>
      </c>
      <c r="G27" s="44" t="s">
        <v>4</v>
      </c>
      <c r="H27" s="52">
        <f ca="1">VAR(H20:H24)</f>
        <v>8.3000000000001819</v>
      </c>
      <c r="I27" s="44" t="s">
        <v>80</v>
      </c>
      <c r="J27" s="52">
        <f ca="1">VAR(J20:J24)</f>
        <v>5</v>
      </c>
      <c r="K27" s="126" t="s">
        <v>60</v>
      </c>
      <c r="L27" s="125">
        <f>C9*G9</f>
        <v>20</v>
      </c>
      <c r="M27" s="12"/>
      <c r="N27" s="20"/>
    </row>
    <row r="28" spans="1:16" ht="23" customHeight="1">
      <c r="A28" s="121"/>
      <c r="B28" s="45"/>
      <c r="C28" s="23" t="s">
        <v>85</v>
      </c>
      <c r="D28" s="46">
        <f ca="1">D17+D25</f>
        <v>779</v>
      </c>
      <c r="E28" s="23" t="s">
        <v>103</v>
      </c>
      <c r="F28" s="46">
        <f ca="1">F17+F25</f>
        <v>717</v>
      </c>
      <c r="G28" s="23" t="s">
        <v>104</v>
      </c>
      <c r="H28" s="46">
        <f ca="1">H17+H25</f>
        <v>650</v>
      </c>
      <c r="I28" s="23" t="s">
        <v>90</v>
      </c>
      <c r="J28" s="46">
        <f ca="1">J17+J25</f>
        <v>633</v>
      </c>
      <c r="K28" s="23" t="s">
        <v>117</v>
      </c>
      <c r="L28" s="123">
        <f ca="1">SUM(D12:J16,D20:J24)</f>
        <v>2779</v>
      </c>
      <c r="M28" s="19"/>
    </row>
    <row r="29" spans="1:16" ht="23" customHeight="1">
      <c r="A29" s="121"/>
      <c r="B29" s="45"/>
      <c r="C29" s="23" t="s">
        <v>118</v>
      </c>
      <c r="D29" s="49">
        <f ca="1">D28/$I$9</f>
        <v>77.900000000000006</v>
      </c>
      <c r="E29" s="23" t="s">
        <v>86</v>
      </c>
      <c r="F29" s="49">
        <f ca="1">F28/$I$9</f>
        <v>71.7</v>
      </c>
      <c r="G29" s="23" t="s">
        <v>27</v>
      </c>
      <c r="H29" s="49">
        <f ca="1">H28/$I$9</f>
        <v>65</v>
      </c>
      <c r="I29" s="23" t="s">
        <v>28</v>
      </c>
      <c r="J29" s="49">
        <f ca="1">J28/$I$9</f>
        <v>63.3</v>
      </c>
      <c r="K29" s="23" t="s">
        <v>29</v>
      </c>
      <c r="L29" s="123">
        <f>G9*E9*C9</f>
        <v>40</v>
      </c>
      <c r="M29" s="18"/>
    </row>
    <row r="30" spans="1:16" ht="23" customHeight="1" thickBot="1">
      <c r="A30" s="122"/>
      <c r="B30" s="62"/>
      <c r="C30" s="44"/>
      <c r="D30" s="52"/>
      <c r="E30" s="44"/>
      <c r="F30" s="52"/>
      <c r="G30" s="44"/>
      <c r="H30" s="52"/>
      <c r="I30" s="44"/>
      <c r="J30" s="52"/>
      <c r="K30" s="44" t="s">
        <v>43</v>
      </c>
      <c r="L30" s="127">
        <f ca="1">L28/L29</f>
        <v>69.474999999999994</v>
      </c>
      <c r="M30" s="18"/>
    </row>
    <row r="31" spans="1:16" ht="23" customHeight="1">
      <c r="A31" s="72"/>
      <c r="B31" s="73"/>
      <c r="C31" s="74"/>
      <c r="D31" s="104"/>
      <c r="E31" s="76" t="s">
        <v>57</v>
      </c>
      <c r="F31" s="72"/>
      <c r="G31" s="76"/>
      <c r="H31" s="77"/>
      <c r="I31" s="76"/>
      <c r="J31" s="77"/>
      <c r="K31" s="73"/>
      <c r="L31" s="104"/>
      <c r="M31" s="18"/>
      <c r="P31" s="32"/>
    </row>
    <row r="32" spans="1:16" ht="23" customHeight="1">
      <c r="A32" s="72"/>
      <c r="B32" s="79"/>
      <c r="C32" s="89"/>
      <c r="D32" s="81"/>
      <c r="E32" s="84" t="s">
        <v>44</v>
      </c>
      <c r="F32" s="82" t="s">
        <v>45</v>
      </c>
      <c r="G32" s="84" t="s">
        <v>111</v>
      </c>
      <c r="H32" s="82" t="s">
        <v>112</v>
      </c>
      <c r="I32" s="84" t="s">
        <v>113</v>
      </c>
      <c r="J32" s="82" t="s">
        <v>95</v>
      </c>
      <c r="K32" s="130" t="s">
        <v>15</v>
      </c>
      <c r="L32" s="82"/>
      <c r="M32" s="18"/>
      <c r="N32" s="32"/>
    </row>
    <row r="33" spans="1:14" ht="23" customHeight="1">
      <c r="A33" s="72"/>
      <c r="B33" s="73"/>
      <c r="C33" s="76"/>
      <c r="D33" s="76"/>
      <c r="E33" s="94" t="s">
        <v>58</v>
      </c>
      <c r="F33" s="103">
        <f>C9-1</f>
        <v>3</v>
      </c>
      <c r="G33" s="103">
        <f ca="1">SUMSQ(C17:J17)/G9-L17^2/L19</f>
        <v>2067.4000000000087</v>
      </c>
      <c r="H33" s="103">
        <f ca="1">G33/F33</f>
        <v>689.13333333333628</v>
      </c>
      <c r="I33" s="168">
        <f ca="1">H33/$H$34</f>
        <v>51.427860696519026</v>
      </c>
      <c r="J33" s="165">
        <f>FINV($F$8,F33,$F$34)</f>
        <v>3.2388715223610909</v>
      </c>
      <c r="K33" s="167" t="str">
        <f ca="1">IF(I33&gt;J33,"Reject", "Don't reject")</f>
        <v>Reject</v>
      </c>
      <c r="L33" s="167"/>
      <c r="M33" s="32"/>
      <c r="N33" s="18"/>
    </row>
    <row r="34" spans="1:14" ht="23" customHeight="1">
      <c r="A34" s="82"/>
      <c r="B34" s="83"/>
      <c r="C34" s="84"/>
      <c r="D34" s="77"/>
      <c r="E34" s="76" t="s">
        <v>92</v>
      </c>
      <c r="F34" s="103">
        <f>C9*(G9-1)</f>
        <v>16</v>
      </c>
      <c r="G34" s="103">
        <f ca="1">SUMSQ(C12:J16)-SUMSQ(C17:J17)/G9</f>
        <v>214.39999999999418</v>
      </c>
      <c r="H34" s="102">
        <f ca="1">G34/F34</f>
        <v>13.399999999999636</v>
      </c>
      <c r="I34" s="169"/>
      <c r="J34" s="166"/>
      <c r="K34" s="167"/>
      <c r="L34" s="167"/>
      <c r="M34" s="22"/>
      <c r="N34" s="18"/>
    </row>
    <row r="35" spans="1:14" ht="23" customHeight="1">
      <c r="A35" s="85"/>
      <c r="B35" s="89"/>
      <c r="C35" s="87"/>
      <c r="D35" s="88"/>
      <c r="E35" s="91"/>
      <c r="F35" s="91"/>
      <c r="G35" s="91"/>
      <c r="H35" s="91"/>
      <c r="I35" s="91"/>
      <c r="J35" s="91"/>
      <c r="K35" s="91"/>
      <c r="L35" s="120"/>
      <c r="M35" s="18"/>
      <c r="N35" s="21"/>
    </row>
    <row r="36" spans="1:14" ht="23" customHeight="1">
      <c r="A36" s="72"/>
      <c r="B36" s="73"/>
      <c r="C36" s="89"/>
      <c r="D36" s="77"/>
      <c r="E36" s="91"/>
      <c r="F36" s="91"/>
      <c r="G36" s="91"/>
      <c r="H36" s="91"/>
      <c r="I36" s="95"/>
      <c r="J36" s="77"/>
      <c r="K36" s="77"/>
      <c r="L36" s="77"/>
      <c r="M36" s="18"/>
      <c r="N36" s="32"/>
    </row>
    <row r="37" spans="1:14" ht="23" customHeight="1">
      <c r="A37" s="72"/>
      <c r="B37" s="73"/>
      <c r="C37" s="91"/>
      <c r="D37" s="77"/>
      <c r="E37" s="91"/>
      <c r="F37" s="91"/>
      <c r="G37" s="91"/>
      <c r="H37" s="91"/>
      <c r="I37" s="91"/>
      <c r="J37" s="91"/>
      <c r="K37" s="91"/>
      <c r="L37" s="91"/>
      <c r="M37" s="18"/>
      <c r="N37" s="22"/>
    </row>
    <row r="38" spans="1:14" ht="23" customHeight="1">
      <c r="A38" s="72"/>
      <c r="B38" s="73"/>
      <c r="C38" s="91"/>
      <c r="D38" s="77"/>
      <c r="E38" s="91"/>
      <c r="F38" s="91"/>
      <c r="G38" s="91"/>
      <c r="H38" s="91"/>
      <c r="I38" s="91"/>
      <c r="J38" s="91"/>
      <c r="K38" s="91"/>
      <c r="L38" s="91"/>
      <c r="M38" s="18"/>
      <c r="N38" s="7"/>
    </row>
    <row r="39" spans="1:14" ht="23" customHeight="1">
      <c r="A39" s="72"/>
      <c r="B39" s="92"/>
      <c r="C39" s="93"/>
      <c r="D39" s="77"/>
      <c r="E39" s="76"/>
      <c r="F39" s="77"/>
      <c r="G39" s="76"/>
      <c r="H39" s="77"/>
      <c r="I39" s="76"/>
      <c r="J39" s="77"/>
      <c r="K39" s="77"/>
      <c r="L39" s="77"/>
      <c r="M39" s="18"/>
      <c r="N39" s="7"/>
    </row>
    <row r="40" spans="1:14" ht="19" customHeight="1">
      <c r="B40" s="32"/>
      <c r="C40" s="32"/>
      <c r="D40" s="32"/>
      <c r="E40" s="32"/>
      <c r="F40" s="32"/>
      <c r="G40" s="70"/>
      <c r="H40" s="32"/>
      <c r="I40" s="32"/>
      <c r="J40" s="32"/>
      <c r="K40" s="32"/>
      <c r="L40" s="32"/>
      <c r="M40" s="18"/>
      <c r="N40" s="10"/>
    </row>
    <row r="41" spans="1:14">
      <c r="D41" s="32"/>
      <c r="E41" s="32"/>
      <c r="F41" s="32"/>
      <c r="G41" s="32"/>
      <c r="H41" s="32"/>
      <c r="I41" s="32"/>
      <c r="J41" s="32"/>
      <c r="K41" s="32"/>
      <c r="L41" s="32"/>
      <c r="M41" s="18"/>
      <c r="N41" s="22"/>
    </row>
    <row r="42" spans="1:14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8"/>
      <c r="N42" s="19"/>
    </row>
    <row r="43" spans="1:14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8"/>
      <c r="N43" s="22"/>
    </row>
    <row r="44" spans="1:14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8"/>
      <c r="N44" s="10"/>
    </row>
    <row r="45" spans="1:14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8"/>
      <c r="N45" s="10"/>
    </row>
    <row r="46" spans="1:14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8"/>
      <c r="N46" s="10"/>
    </row>
    <row r="47" spans="1:14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8"/>
      <c r="N47" s="10"/>
    </row>
    <row r="48" spans="1:14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mergeCells count="36">
    <mergeCell ref="J33:J34"/>
    <mergeCell ref="I33:I34"/>
    <mergeCell ref="K33:L34"/>
    <mergeCell ref="C11:D11"/>
    <mergeCell ref="E11:F11"/>
    <mergeCell ref="G11:H11"/>
    <mergeCell ref="I11:J11"/>
    <mergeCell ref="A12:A27"/>
    <mergeCell ref="B12:B19"/>
    <mergeCell ref="B20:B27"/>
    <mergeCell ref="H5:H6"/>
    <mergeCell ref="I5:I6"/>
    <mergeCell ref="B5:B6"/>
    <mergeCell ref="K5:K6"/>
    <mergeCell ref="L5:L6"/>
    <mergeCell ref="C10:J10"/>
    <mergeCell ref="I3:I4"/>
    <mergeCell ref="J3:J4"/>
    <mergeCell ref="K3:K4"/>
    <mergeCell ref="L3:L4"/>
    <mergeCell ref="C5:C6"/>
    <mergeCell ref="D5:D6"/>
    <mergeCell ref="E5:E6"/>
    <mergeCell ref="F5:F6"/>
    <mergeCell ref="G5:G6"/>
    <mergeCell ref="A1:B2"/>
    <mergeCell ref="C1:J1"/>
    <mergeCell ref="A3:A6"/>
    <mergeCell ref="B3:B4"/>
    <mergeCell ref="C3:C4"/>
    <mergeCell ref="D3:D4"/>
    <mergeCell ref="E3:E4"/>
    <mergeCell ref="F3:F4"/>
    <mergeCell ref="G3:G4"/>
    <mergeCell ref="H3:H4"/>
    <mergeCell ref="J5:J6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1"/>
  <sheetViews>
    <sheetView zoomScale="75" workbookViewId="0">
      <selection activeCell="E32" sqref="E32"/>
    </sheetView>
  </sheetViews>
  <sheetFormatPr baseColWidth="10" defaultRowHeight="19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8" ht="23" customHeight="1">
      <c r="A1" s="131" t="s">
        <v>121</v>
      </c>
      <c r="B1" s="132"/>
      <c r="C1" s="150" t="s">
        <v>35</v>
      </c>
      <c r="D1" s="150"/>
      <c r="E1" s="150"/>
      <c r="F1" s="150"/>
      <c r="G1" s="150"/>
      <c r="H1" s="150"/>
      <c r="I1" s="150"/>
      <c r="J1" s="150"/>
      <c r="K1" s="69"/>
      <c r="L1" s="69"/>
      <c r="N1" s="118"/>
      <c r="O1" s="118"/>
      <c r="P1" s="11" t="s">
        <v>47</v>
      </c>
      <c r="Q1" s="119"/>
      <c r="R1" s="119"/>
    </row>
    <row r="2" spans="1:18" ht="23" customHeight="1">
      <c r="A2" s="133"/>
      <c r="B2" s="133"/>
      <c r="C2" s="113" t="s">
        <v>122</v>
      </c>
      <c r="D2" s="115">
        <v>1</v>
      </c>
      <c r="E2" s="114" t="s">
        <v>11</v>
      </c>
      <c r="F2" s="115">
        <v>15</v>
      </c>
      <c r="G2" s="114" t="s">
        <v>12</v>
      </c>
      <c r="H2" s="115">
        <v>30</v>
      </c>
      <c r="I2" s="114" t="s">
        <v>119</v>
      </c>
      <c r="J2" s="115">
        <v>45</v>
      </c>
      <c r="K2" s="16"/>
      <c r="L2" s="16"/>
      <c r="M2" s="18"/>
      <c r="N2" s="59" t="s">
        <v>72</v>
      </c>
      <c r="O2" s="60" t="s">
        <v>50</v>
      </c>
      <c r="P2" s="60" t="s">
        <v>51</v>
      </c>
      <c r="Q2" s="61" t="s">
        <v>13</v>
      </c>
      <c r="R2" s="61" t="s">
        <v>14</v>
      </c>
    </row>
    <row r="3" spans="1:18" ht="23" customHeight="1">
      <c r="A3" s="154" t="s">
        <v>76</v>
      </c>
      <c r="B3" s="151" t="s">
        <v>41</v>
      </c>
      <c r="C3" s="155" t="s">
        <v>77</v>
      </c>
      <c r="D3" s="141">
        <v>90</v>
      </c>
      <c r="E3" s="144" t="s">
        <v>78</v>
      </c>
      <c r="F3" s="141">
        <v>80</v>
      </c>
      <c r="G3" s="144" t="s">
        <v>79</v>
      </c>
      <c r="H3" s="141">
        <v>70</v>
      </c>
      <c r="I3" s="144" t="s">
        <v>8</v>
      </c>
      <c r="J3" s="140">
        <v>65</v>
      </c>
      <c r="K3" s="161" t="s">
        <v>9</v>
      </c>
      <c r="L3" s="163">
        <f>AVERAGE(D3,F3,H3,J3)</f>
        <v>76.25</v>
      </c>
      <c r="M3" s="18"/>
      <c r="N3" s="29">
        <v>1</v>
      </c>
      <c r="O3" s="30">
        <f>D3</f>
        <v>90</v>
      </c>
      <c r="P3" s="30">
        <f>D5</f>
        <v>66</v>
      </c>
      <c r="Q3" s="116">
        <f ca="1">D18</f>
        <v>88.8</v>
      </c>
      <c r="R3" s="116">
        <f ca="1">D26</f>
        <v>64.8</v>
      </c>
    </row>
    <row r="4" spans="1:18" ht="23" customHeight="1">
      <c r="A4" s="154"/>
      <c r="B4" s="152"/>
      <c r="C4" s="155"/>
      <c r="D4" s="143"/>
      <c r="E4" s="145"/>
      <c r="F4" s="143"/>
      <c r="G4" s="145"/>
      <c r="H4" s="143"/>
      <c r="I4" s="145"/>
      <c r="J4" s="141"/>
      <c r="K4" s="162"/>
      <c r="L4" s="164"/>
      <c r="M4" s="18"/>
      <c r="N4" s="29">
        <v>15</v>
      </c>
      <c r="O4" s="30">
        <f>F3</f>
        <v>80</v>
      </c>
      <c r="P4" s="30">
        <f>F5</f>
        <v>63</v>
      </c>
      <c r="Q4" s="116">
        <f ca="1">F18</f>
        <v>80.8</v>
      </c>
      <c r="R4" s="116">
        <f ca="1">F26</f>
        <v>63</v>
      </c>
    </row>
    <row r="5" spans="1:18" ht="23" customHeight="1">
      <c r="A5" s="154"/>
      <c r="B5" s="153" t="s">
        <v>10</v>
      </c>
      <c r="C5" s="155" t="s">
        <v>19</v>
      </c>
      <c r="D5" s="143">
        <v>66</v>
      </c>
      <c r="E5" s="146" t="s">
        <v>20</v>
      </c>
      <c r="F5" s="143">
        <v>63</v>
      </c>
      <c r="G5" s="146" t="s">
        <v>21</v>
      </c>
      <c r="H5" s="143">
        <v>62</v>
      </c>
      <c r="I5" s="146" t="s">
        <v>22</v>
      </c>
      <c r="J5" s="142">
        <v>61</v>
      </c>
      <c r="K5" s="161" t="s">
        <v>23</v>
      </c>
      <c r="L5" s="163">
        <f>AVERAGE(D5,F5,H5,J5)</f>
        <v>63</v>
      </c>
      <c r="M5" s="18"/>
      <c r="N5" s="29">
        <v>30</v>
      </c>
      <c r="O5" s="30">
        <f>H3</f>
        <v>70</v>
      </c>
      <c r="P5" s="30">
        <f>H5</f>
        <v>62</v>
      </c>
      <c r="Q5" s="116">
        <f ca="1">H18</f>
        <v>71.400000000000006</v>
      </c>
      <c r="R5" s="116">
        <f ca="1">H26</f>
        <v>62.6</v>
      </c>
    </row>
    <row r="6" spans="1:18" ht="23" customHeight="1">
      <c r="A6" s="154"/>
      <c r="B6" s="153"/>
      <c r="C6" s="155"/>
      <c r="D6" s="143"/>
      <c r="E6" s="145"/>
      <c r="F6" s="143"/>
      <c r="G6" s="145"/>
      <c r="H6" s="143"/>
      <c r="I6" s="145"/>
      <c r="J6" s="141"/>
      <c r="K6" s="162"/>
      <c r="L6" s="164"/>
      <c r="M6" s="18"/>
      <c r="N6" s="29">
        <v>45</v>
      </c>
      <c r="O6" s="30">
        <f>J3</f>
        <v>65</v>
      </c>
      <c r="P6" s="30">
        <f>J5</f>
        <v>61</v>
      </c>
      <c r="Q6" s="116">
        <f ca="1">J18</f>
        <v>64</v>
      </c>
      <c r="R6" s="116">
        <f ca="1">J26</f>
        <v>59.4</v>
      </c>
    </row>
    <row r="7" spans="1:18" ht="23" customHeight="1" thickBot="1">
      <c r="A7" s="64" t="s">
        <v>16</v>
      </c>
      <c r="B7" s="65">
        <v>3</v>
      </c>
      <c r="C7" s="106" t="s">
        <v>24</v>
      </c>
      <c r="D7" s="68">
        <f>AVERAGE(D3:D5)</f>
        <v>78</v>
      </c>
      <c r="E7" s="66" t="s">
        <v>25</v>
      </c>
      <c r="F7" s="68">
        <f>AVERAGE(F3:F5)</f>
        <v>71.5</v>
      </c>
      <c r="G7" s="66" t="s">
        <v>73</v>
      </c>
      <c r="H7" s="68">
        <f>AVERAGE(H3:H5)</f>
        <v>66</v>
      </c>
      <c r="I7" s="66" t="s">
        <v>128</v>
      </c>
      <c r="J7" s="68">
        <f>AVERAGE(J3:J5)</f>
        <v>63</v>
      </c>
      <c r="K7" s="66" t="s">
        <v>129</v>
      </c>
      <c r="L7" s="67">
        <f>AVERAGE(D7,F7,H7,J7)</f>
        <v>69.625</v>
      </c>
      <c r="M7" s="18"/>
      <c r="N7" s="1"/>
      <c r="O7" s="1"/>
    </row>
    <row r="8" spans="1:18" ht="23" customHeight="1">
      <c r="A8" s="33"/>
      <c r="B8" s="107"/>
      <c r="C8" s="108"/>
      <c r="D8" s="109"/>
      <c r="E8" s="25" t="s">
        <v>75</v>
      </c>
      <c r="F8" s="109">
        <v>0.05</v>
      </c>
      <c r="G8" s="109" t="s">
        <v>46</v>
      </c>
      <c r="H8" s="110">
        <v>0.95</v>
      </c>
      <c r="I8" s="108"/>
      <c r="J8" s="109"/>
      <c r="K8" s="108"/>
      <c r="L8" s="107"/>
      <c r="M8" s="18"/>
      <c r="N8" s="1"/>
      <c r="O8" s="1"/>
    </row>
    <row r="9" spans="1:18" ht="23" customHeight="1">
      <c r="A9" s="33"/>
      <c r="B9" s="111" t="s">
        <v>74</v>
      </c>
      <c r="C9" s="112">
        <v>4</v>
      </c>
      <c r="D9" s="111" t="s">
        <v>105</v>
      </c>
      <c r="E9" s="112">
        <v>2</v>
      </c>
      <c r="F9" s="111" t="s">
        <v>48</v>
      </c>
      <c r="G9" s="112">
        <v>5</v>
      </c>
      <c r="H9" s="34" t="s">
        <v>106</v>
      </c>
      <c r="I9" s="112">
        <f>G9*E9</f>
        <v>10</v>
      </c>
      <c r="J9" s="34" t="s">
        <v>107</v>
      </c>
      <c r="K9" s="112">
        <f>G9*C9</f>
        <v>20</v>
      </c>
      <c r="L9" s="107"/>
      <c r="M9" s="18"/>
    </row>
    <row r="10" spans="1:18" ht="23" customHeight="1">
      <c r="A10" s="33"/>
      <c r="B10" s="34"/>
      <c r="C10" s="139" t="s">
        <v>35</v>
      </c>
      <c r="D10" s="139"/>
      <c r="E10" s="139"/>
      <c r="F10" s="139"/>
      <c r="G10" s="139"/>
      <c r="H10" s="139"/>
      <c r="I10" s="139"/>
      <c r="J10" s="139"/>
      <c r="K10" s="35"/>
      <c r="L10" s="26"/>
      <c r="M10" s="2"/>
    </row>
    <row r="11" spans="1:18" ht="23" customHeight="1" thickBot="1">
      <c r="A11" s="57"/>
      <c r="B11" s="53"/>
      <c r="C11" s="134" t="s">
        <v>110</v>
      </c>
      <c r="D11" s="135"/>
      <c r="E11" s="136" t="s">
        <v>49</v>
      </c>
      <c r="F11" s="137"/>
      <c r="G11" s="136" t="s">
        <v>98</v>
      </c>
      <c r="H11" s="137"/>
      <c r="I11" s="138" t="s">
        <v>99</v>
      </c>
      <c r="J11" s="137"/>
      <c r="K11" s="54"/>
      <c r="L11" s="55"/>
      <c r="M11" s="3"/>
    </row>
    <row r="12" spans="1:18" ht="23" customHeight="1" thickTop="1" thickBot="1">
      <c r="A12" s="147" t="s">
        <v>94</v>
      </c>
      <c r="B12" s="158" t="s">
        <v>37</v>
      </c>
      <c r="C12" s="23" t="s">
        <v>34</v>
      </c>
      <c r="D12" s="46">
        <f ca="1">ROUND(NORMINV(RAND(),D$3,$B$7),0)</f>
        <v>82</v>
      </c>
      <c r="E12" s="23" t="s">
        <v>127</v>
      </c>
      <c r="F12" s="46">
        <f t="shared" ref="F12:F16" ca="1" si="0">ROUND(NORMINV(RAND(),F$3,$B$7),0)</f>
        <v>82</v>
      </c>
      <c r="G12" s="23" t="s">
        <v>69</v>
      </c>
      <c r="H12" s="56">
        <f t="shared" ref="H12:H16" ca="1" si="1">ROUND(NORMINV(RAND(),H$3,$B$7),0)</f>
        <v>75</v>
      </c>
      <c r="I12" s="23" t="s">
        <v>134</v>
      </c>
      <c r="J12" s="46">
        <f t="shared" ref="J12:J16" ca="1" si="2">ROUND(NORMINV(RAND(),J$3,$B$7),0)</f>
        <v>63</v>
      </c>
      <c r="K12" s="36"/>
      <c r="L12" s="28"/>
      <c r="M12" s="2"/>
      <c r="N12" s="20"/>
    </row>
    <row r="13" spans="1:18" ht="23" customHeight="1" thickBot="1">
      <c r="A13" s="148"/>
      <c r="B13" s="159"/>
      <c r="C13" s="23" t="s">
        <v>62</v>
      </c>
      <c r="D13" s="46">
        <f t="shared" ref="D13:D16" ca="1" si="3">ROUND(NORMINV(RAND(),D$3,$B$7),0)</f>
        <v>89</v>
      </c>
      <c r="E13" s="23" t="s">
        <v>66</v>
      </c>
      <c r="F13" s="46">
        <f t="shared" ca="1" si="0"/>
        <v>78</v>
      </c>
      <c r="G13" s="23" t="s">
        <v>130</v>
      </c>
      <c r="H13" s="46">
        <f t="shared" ca="1" si="1"/>
        <v>70</v>
      </c>
      <c r="I13" s="23" t="s">
        <v>135</v>
      </c>
      <c r="J13" s="46">
        <f t="shared" ca="1" si="2"/>
        <v>69</v>
      </c>
      <c r="K13" s="36"/>
      <c r="L13" s="28"/>
      <c r="M13" s="2"/>
      <c r="N13" s="20"/>
    </row>
    <row r="14" spans="1:18" ht="23" customHeight="1" thickBot="1">
      <c r="A14" s="148"/>
      <c r="B14" s="159"/>
      <c r="C14" s="23" t="s">
        <v>63</v>
      </c>
      <c r="D14" s="46">
        <f t="shared" ca="1" si="3"/>
        <v>93</v>
      </c>
      <c r="E14" s="23" t="s">
        <v>67</v>
      </c>
      <c r="F14" s="46">
        <f t="shared" ca="1" si="0"/>
        <v>82</v>
      </c>
      <c r="G14" s="23" t="s">
        <v>131</v>
      </c>
      <c r="H14" s="46">
        <f t="shared" ca="1" si="1"/>
        <v>67</v>
      </c>
      <c r="I14" s="23" t="s">
        <v>136</v>
      </c>
      <c r="J14" s="46">
        <f t="shared" ca="1" si="2"/>
        <v>63</v>
      </c>
      <c r="K14" s="37"/>
      <c r="L14" s="28"/>
      <c r="M14" s="2"/>
      <c r="N14" s="20"/>
    </row>
    <row r="15" spans="1:18" ht="23" customHeight="1" thickBot="1">
      <c r="A15" s="148"/>
      <c r="B15" s="159"/>
      <c r="C15" s="23" t="s">
        <v>64</v>
      </c>
      <c r="D15" s="46">
        <f t="shared" ca="1" si="3"/>
        <v>92</v>
      </c>
      <c r="E15" s="23" t="s">
        <v>108</v>
      </c>
      <c r="F15" s="46">
        <f t="shared" ca="1" si="0"/>
        <v>82</v>
      </c>
      <c r="G15" s="23" t="s">
        <v>132</v>
      </c>
      <c r="H15" s="46">
        <f t="shared" ca="1" si="1"/>
        <v>72</v>
      </c>
      <c r="I15" s="23" t="s">
        <v>137</v>
      </c>
      <c r="J15" s="46">
        <f t="shared" ca="1" si="2"/>
        <v>63</v>
      </c>
      <c r="K15" s="37"/>
      <c r="L15" s="28"/>
      <c r="M15" s="2"/>
      <c r="N15" s="20"/>
    </row>
    <row r="16" spans="1:18" ht="23" customHeight="1" thickBot="1">
      <c r="A16" s="148"/>
      <c r="B16" s="159"/>
      <c r="C16" s="31" t="s">
        <v>65</v>
      </c>
      <c r="D16" s="47">
        <f t="shared" ca="1" si="3"/>
        <v>88</v>
      </c>
      <c r="E16" s="31" t="s">
        <v>68</v>
      </c>
      <c r="F16" s="47">
        <f t="shared" ca="1" si="0"/>
        <v>80</v>
      </c>
      <c r="G16" s="31" t="s">
        <v>133</v>
      </c>
      <c r="H16" s="47">
        <f t="shared" ca="1" si="1"/>
        <v>73</v>
      </c>
      <c r="I16" s="31" t="s">
        <v>138</v>
      </c>
      <c r="J16" s="47">
        <f t="shared" ca="1" si="2"/>
        <v>62</v>
      </c>
      <c r="K16" s="37"/>
      <c r="L16" s="28"/>
      <c r="M16" s="2"/>
      <c r="N16" s="20"/>
    </row>
    <row r="17" spans="1:16" ht="23" customHeight="1" thickBot="1">
      <c r="A17" s="148"/>
      <c r="B17" s="159"/>
      <c r="C17" s="23" t="s">
        <v>31</v>
      </c>
      <c r="D17" s="48">
        <f ca="1">SUM(D12:D16)</f>
        <v>444</v>
      </c>
      <c r="E17" s="23" t="s">
        <v>32</v>
      </c>
      <c r="F17" s="48">
        <f ca="1">SUM(F12:F16)</f>
        <v>404</v>
      </c>
      <c r="G17" s="23" t="s">
        <v>33</v>
      </c>
      <c r="H17" s="48">
        <f ca="1">SUM(H12:H16)</f>
        <v>357</v>
      </c>
      <c r="I17" s="23" t="s">
        <v>114</v>
      </c>
      <c r="J17" s="48">
        <f ca="1">SUM(J12:J16)</f>
        <v>320</v>
      </c>
      <c r="K17" s="23" t="s">
        <v>115</v>
      </c>
      <c r="L17" s="123">
        <f ca="1">D17+F17+H17+J17</f>
        <v>1525</v>
      </c>
      <c r="M17" s="19"/>
      <c r="N17" s="20"/>
    </row>
    <row r="18" spans="1:16" ht="23" customHeight="1" thickBot="1">
      <c r="A18" s="148"/>
      <c r="B18" s="159"/>
      <c r="C18" s="23" t="s">
        <v>26</v>
      </c>
      <c r="D18" s="49">
        <f ca="1">D17/$G$9</f>
        <v>88.8</v>
      </c>
      <c r="E18" s="23" t="s">
        <v>87</v>
      </c>
      <c r="F18" s="49">
        <f ca="1">F17/$G$9</f>
        <v>80.8</v>
      </c>
      <c r="G18" s="23" t="s">
        <v>88</v>
      </c>
      <c r="H18" s="49">
        <f ca="1">H17/$G$9</f>
        <v>71.400000000000006</v>
      </c>
      <c r="I18" s="23" t="s">
        <v>89</v>
      </c>
      <c r="J18" s="49">
        <f ca="1">J17/$G$9</f>
        <v>64</v>
      </c>
      <c r="K18" s="23" t="s">
        <v>126</v>
      </c>
      <c r="L18" s="124">
        <f ca="1">L17/$K$9</f>
        <v>76.25</v>
      </c>
      <c r="M18" s="19"/>
      <c r="N18" s="20"/>
    </row>
    <row r="19" spans="1:16" ht="23" customHeight="1" thickBot="1">
      <c r="A19" s="148"/>
      <c r="B19" s="159"/>
      <c r="C19" s="40" t="s">
        <v>53</v>
      </c>
      <c r="D19" s="50">
        <f ca="1">VAR(D12:D16)</f>
        <v>18.700000000000728</v>
      </c>
      <c r="E19" s="27" t="s">
        <v>54</v>
      </c>
      <c r="F19" s="50">
        <f ca="1">VAR(F12:F16)</f>
        <v>3.1999999999998181</v>
      </c>
      <c r="G19" s="27" t="s">
        <v>123</v>
      </c>
      <c r="H19" s="50">
        <f ca="1">VAR(H12:H16)</f>
        <v>9.3000000000001819</v>
      </c>
      <c r="I19" s="27" t="s">
        <v>124</v>
      </c>
      <c r="J19" s="50">
        <f ca="1">VAR(J12:J16)</f>
        <v>8</v>
      </c>
      <c r="K19" s="126" t="s">
        <v>59</v>
      </c>
      <c r="L19" s="125">
        <f>C9*G9</f>
        <v>20</v>
      </c>
      <c r="M19" s="12"/>
      <c r="N19" s="20"/>
    </row>
    <row r="20" spans="1:16" ht="23" customHeight="1">
      <c r="A20" s="148"/>
      <c r="B20" s="156" t="s">
        <v>36</v>
      </c>
      <c r="C20" s="23" t="s">
        <v>39</v>
      </c>
      <c r="D20" s="46">
        <f ca="1">ROUND(NORMINV(RAND(),D$5,$B$7),0)</f>
        <v>64</v>
      </c>
      <c r="E20" s="23" t="s">
        <v>70</v>
      </c>
      <c r="F20" s="46">
        <f t="shared" ref="F20:F24" ca="1" si="4">ROUND(NORMINV(RAND(),F$5,$B$7),0)</f>
        <v>66</v>
      </c>
      <c r="G20" s="23" t="s">
        <v>146</v>
      </c>
      <c r="H20" s="46">
        <f t="shared" ref="H20:H24" ca="1" si="5">ROUND(NORMINV(RAND(),H$5,$B$7),0)</f>
        <v>67</v>
      </c>
      <c r="I20" s="23" t="s">
        <v>151</v>
      </c>
      <c r="J20" s="46">
        <f t="shared" ref="J20:J24" ca="1" si="6">ROUND(NORMINV(RAND(),J$5,$B$7),0)</f>
        <v>56</v>
      </c>
      <c r="K20" s="37"/>
      <c r="L20" s="28"/>
      <c r="M20" s="18"/>
      <c r="N20" s="20"/>
    </row>
    <row r="21" spans="1:16" ht="23" customHeight="1">
      <c r="A21" s="148"/>
      <c r="B21" s="156"/>
      <c r="C21" s="23" t="s">
        <v>139</v>
      </c>
      <c r="D21" s="46">
        <f t="shared" ref="D21:D24" ca="1" si="7">ROUND(NORMINV(RAND(),D$5,$B$7),0)</f>
        <v>67</v>
      </c>
      <c r="E21" s="23" t="s">
        <v>71</v>
      </c>
      <c r="F21" s="46">
        <f t="shared" ca="1" si="4"/>
        <v>64</v>
      </c>
      <c r="G21" s="23" t="s">
        <v>147</v>
      </c>
      <c r="H21" s="46">
        <f t="shared" ca="1" si="5"/>
        <v>59</v>
      </c>
      <c r="I21" s="23" t="s">
        <v>0</v>
      </c>
      <c r="J21" s="46">
        <f t="shared" ca="1" si="6"/>
        <v>59</v>
      </c>
      <c r="K21" s="38"/>
      <c r="L21" s="28"/>
      <c r="M21" s="9"/>
      <c r="N21" s="20"/>
    </row>
    <row r="22" spans="1:16" ht="23" customHeight="1">
      <c r="A22" s="148"/>
      <c r="B22" s="156"/>
      <c r="C22" s="23" t="s">
        <v>140</v>
      </c>
      <c r="D22" s="46">
        <f t="shared" ca="1" si="7"/>
        <v>63</v>
      </c>
      <c r="E22" s="23" t="s">
        <v>143</v>
      </c>
      <c r="F22" s="46">
        <f t="shared" ca="1" si="4"/>
        <v>59</v>
      </c>
      <c r="G22" s="23" t="s">
        <v>148</v>
      </c>
      <c r="H22" s="46">
        <f t="shared" ca="1" si="5"/>
        <v>63</v>
      </c>
      <c r="I22" s="23" t="s">
        <v>1</v>
      </c>
      <c r="J22" s="46">
        <f t="shared" ca="1" si="6"/>
        <v>56</v>
      </c>
      <c r="K22" s="28"/>
      <c r="L22" s="28"/>
      <c r="M22" s="18"/>
      <c r="N22" s="20"/>
    </row>
    <row r="23" spans="1:16" ht="23" customHeight="1">
      <c r="A23" s="148"/>
      <c r="B23" s="156"/>
      <c r="C23" s="23" t="s">
        <v>141</v>
      </c>
      <c r="D23" s="46">
        <f t="shared" ca="1" si="7"/>
        <v>63</v>
      </c>
      <c r="E23" s="23" t="s">
        <v>144</v>
      </c>
      <c r="F23" s="46">
        <f t="shared" ca="1" si="4"/>
        <v>61</v>
      </c>
      <c r="G23" s="23" t="s">
        <v>149</v>
      </c>
      <c r="H23" s="46">
        <f t="shared" ca="1" si="5"/>
        <v>62</v>
      </c>
      <c r="I23" s="23" t="s">
        <v>2</v>
      </c>
      <c r="J23" s="46">
        <f t="shared" ca="1" si="6"/>
        <v>64</v>
      </c>
      <c r="K23" s="28"/>
      <c r="L23" s="28"/>
      <c r="M23" s="22"/>
      <c r="N23" s="20"/>
    </row>
    <row r="24" spans="1:16" ht="23" customHeight="1">
      <c r="A24" s="148"/>
      <c r="B24" s="156"/>
      <c r="C24" s="31" t="s">
        <v>142</v>
      </c>
      <c r="D24" s="47">
        <f t="shared" ca="1" si="7"/>
        <v>67</v>
      </c>
      <c r="E24" s="31" t="s">
        <v>145</v>
      </c>
      <c r="F24" s="47">
        <f t="shared" ca="1" si="4"/>
        <v>65</v>
      </c>
      <c r="G24" s="31" t="s">
        <v>150</v>
      </c>
      <c r="H24" s="47">
        <f t="shared" ca="1" si="5"/>
        <v>62</v>
      </c>
      <c r="I24" s="31" t="s">
        <v>3</v>
      </c>
      <c r="J24" s="47">
        <f t="shared" ca="1" si="6"/>
        <v>62</v>
      </c>
      <c r="K24" s="28"/>
      <c r="L24" s="28"/>
      <c r="M24" s="18"/>
      <c r="N24" s="20"/>
    </row>
    <row r="25" spans="1:16" ht="23" customHeight="1">
      <c r="A25" s="148"/>
      <c r="B25" s="156"/>
      <c r="C25" s="23" t="s">
        <v>17</v>
      </c>
      <c r="D25" s="48">
        <f ca="1">SUM(D20:D24)</f>
        <v>324</v>
      </c>
      <c r="E25" s="23" t="s">
        <v>40</v>
      </c>
      <c r="F25" s="48">
        <f ca="1">SUM(F20:F24)</f>
        <v>315</v>
      </c>
      <c r="G25" s="23" t="s">
        <v>100</v>
      </c>
      <c r="H25" s="48">
        <f ca="1">SUM(H20:H24)</f>
        <v>313</v>
      </c>
      <c r="I25" s="23" t="s">
        <v>101</v>
      </c>
      <c r="J25" s="48">
        <f ca="1">SUM(J20:J24)</f>
        <v>297</v>
      </c>
      <c r="K25" s="23" t="s">
        <v>102</v>
      </c>
      <c r="L25" s="123">
        <f ca="1">D25+F25+H25+J25</f>
        <v>1249</v>
      </c>
      <c r="M25" s="19"/>
      <c r="N25" s="20"/>
    </row>
    <row r="26" spans="1:16" ht="23" customHeight="1">
      <c r="A26" s="148"/>
      <c r="B26" s="156"/>
      <c r="C26" s="23" t="s">
        <v>18</v>
      </c>
      <c r="D26" s="49">
        <f ca="1">D25/$G$9</f>
        <v>64.8</v>
      </c>
      <c r="E26" s="23" t="s">
        <v>81</v>
      </c>
      <c r="F26" s="49">
        <f ca="1">F25/$G$9</f>
        <v>63</v>
      </c>
      <c r="G26" s="23" t="s">
        <v>82</v>
      </c>
      <c r="H26" s="49">
        <f ca="1">H25/$G$9</f>
        <v>62.6</v>
      </c>
      <c r="I26" s="23" t="s">
        <v>83</v>
      </c>
      <c r="J26" s="49">
        <f ca="1">J25/$G$9</f>
        <v>59.4</v>
      </c>
      <c r="K26" s="23" t="s">
        <v>84</v>
      </c>
      <c r="L26" s="124">
        <f ca="1">L25/$K$9</f>
        <v>62.45</v>
      </c>
      <c r="M26" s="19"/>
      <c r="N26" s="20"/>
    </row>
    <row r="27" spans="1:16" ht="23" customHeight="1" thickBot="1">
      <c r="A27" s="149"/>
      <c r="B27" s="157"/>
      <c r="C27" s="51" t="s">
        <v>55</v>
      </c>
      <c r="D27" s="52">
        <f ca="1">VAR(D20:D24)</f>
        <v>4.1999999999998181</v>
      </c>
      <c r="E27" s="44" t="s">
        <v>56</v>
      </c>
      <c r="F27" s="52">
        <f ca="1">VAR(F20:F24)</f>
        <v>8.5</v>
      </c>
      <c r="G27" s="44" t="s">
        <v>4</v>
      </c>
      <c r="H27" s="52">
        <f ca="1">VAR(H20:H24)</f>
        <v>8.3000000000001819</v>
      </c>
      <c r="I27" s="44" t="s">
        <v>80</v>
      </c>
      <c r="J27" s="52">
        <f ca="1">VAR(J20:J24)</f>
        <v>12.800000000000182</v>
      </c>
      <c r="K27" s="126" t="s">
        <v>60</v>
      </c>
      <c r="L27" s="125">
        <f>C9*G9</f>
        <v>20</v>
      </c>
      <c r="M27" s="12"/>
      <c r="N27" s="20"/>
    </row>
    <row r="28" spans="1:16" ht="23" customHeight="1">
      <c r="A28" s="121"/>
      <c r="B28" s="45"/>
      <c r="C28" s="23" t="s">
        <v>85</v>
      </c>
      <c r="D28" s="46">
        <f ca="1">D17+D25</f>
        <v>768</v>
      </c>
      <c r="E28" s="23" t="s">
        <v>103</v>
      </c>
      <c r="F28" s="46">
        <f ca="1">F17+F25</f>
        <v>719</v>
      </c>
      <c r="G28" s="23" t="s">
        <v>104</v>
      </c>
      <c r="H28" s="46">
        <f ca="1">H17+H25</f>
        <v>670</v>
      </c>
      <c r="I28" s="23" t="s">
        <v>90</v>
      </c>
      <c r="J28" s="46">
        <f ca="1">J17+J25</f>
        <v>617</v>
      </c>
      <c r="K28" s="23" t="s">
        <v>117</v>
      </c>
      <c r="L28" s="123">
        <f ca="1">SUM(D12:J16,D20:J24)</f>
        <v>2774</v>
      </c>
      <c r="M28" s="19"/>
    </row>
    <row r="29" spans="1:16" ht="23" customHeight="1">
      <c r="A29" s="121"/>
      <c r="B29" s="45"/>
      <c r="C29" s="23" t="s">
        <v>118</v>
      </c>
      <c r="D29" s="49">
        <f ca="1">D28/$I$9</f>
        <v>76.8</v>
      </c>
      <c r="E29" s="23" t="s">
        <v>86</v>
      </c>
      <c r="F29" s="49">
        <f ca="1">F28/$I$9</f>
        <v>71.900000000000006</v>
      </c>
      <c r="G29" s="23" t="s">
        <v>27</v>
      </c>
      <c r="H29" s="49">
        <f ca="1">H28/$I$9</f>
        <v>67</v>
      </c>
      <c r="I29" s="23" t="s">
        <v>28</v>
      </c>
      <c r="J29" s="49">
        <f ca="1">J28/$I$9</f>
        <v>61.7</v>
      </c>
      <c r="K29" s="23" t="s">
        <v>29</v>
      </c>
      <c r="L29" s="123">
        <f>G9*E9*C9</f>
        <v>40</v>
      </c>
      <c r="M29" s="18"/>
    </row>
    <row r="30" spans="1:16" ht="23" customHeight="1" thickBot="1">
      <c r="A30" s="122"/>
      <c r="B30" s="62"/>
      <c r="C30" s="44"/>
      <c r="D30" s="52"/>
      <c r="E30" s="44"/>
      <c r="F30" s="52"/>
      <c r="G30" s="44"/>
      <c r="H30" s="52"/>
      <c r="I30" s="44"/>
      <c r="J30" s="52"/>
      <c r="K30" s="44" t="s">
        <v>43</v>
      </c>
      <c r="L30" s="127">
        <f ca="1">L28/L29</f>
        <v>69.349999999999994</v>
      </c>
      <c r="M30" s="18"/>
    </row>
    <row r="31" spans="1:16" ht="23" customHeight="1">
      <c r="A31" s="72"/>
      <c r="B31" s="73" t="s">
        <v>30</v>
      </c>
      <c r="C31" s="74">
        <f ca="1">SUMSQ(D12:J16,D20:J24)-SUMSQ(D17:J17,D25:J25)/G9</f>
        <v>292</v>
      </c>
      <c r="D31" s="104"/>
      <c r="E31" s="76" t="s">
        <v>61</v>
      </c>
      <c r="F31" s="72"/>
      <c r="G31" s="76"/>
      <c r="H31" s="77"/>
      <c r="I31" s="76"/>
      <c r="J31" s="77"/>
      <c r="K31" s="73"/>
      <c r="L31" s="104"/>
      <c r="M31" s="18"/>
      <c r="P31" s="32"/>
    </row>
    <row r="32" spans="1:16" ht="23" customHeight="1">
      <c r="A32" s="72"/>
      <c r="B32" s="79" t="s">
        <v>52</v>
      </c>
      <c r="C32" s="89">
        <f>C9*E9*(G9-1)</f>
        <v>32</v>
      </c>
      <c r="D32" s="81"/>
      <c r="E32" s="84" t="s">
        <v>44</v>
      </c>
      <c r="F32" s="82" t="s">
        <v>45</v>
      </c>
      <c r="G32" s="84" t="s">
        <v>111</v>
      </c>
      <c r="H32" s="82" t="s">
        <v>112</v>
      </c>
      <c r="I32" s="84" t="s">
        <v>113</v>
      </c>
      <c r="J32" s="82" t="s">
        <v>95</v>
      </c>
      <c r="K32" s="130" t="s">
        <v>15</v>
      </c>
      <c r="L32" s="82"/>
      <c r="M32" s="18"/>
      <c r="N32" s="32"/>
    </row>
    <row r="33" spans="1:14" ht="23" customHeight="1">
      <c r="A33" s="72"/>
      <c r="B33" s="73" t="s">
        <v>116</v>
      </c>
      <c r="C33" s="76">
        <f ca="1">(C31/C32)</f>
        <v>9.125</v>
      </c>
      <c r="D33" s="76"/>
      <c r="E33" s="94" t="s">
        <v>58</v>
      </c>
      <c r="F33" s="103">
        <f>C9-1</f>
        <v>3</v>
      </c>
      <c r="G33" s="103">
        <f ca="1">SUMSQ(C25:J25)/G9-L25^2/L27</f>
        <v>75.75</v>
      </c>
      <c r="H33" s="103">
        <f ca="1">G33/F33</f>
        <v>25.25</v>
      </c>
      <c r="I33" s="168">
        <f ca="1">H33/$H$34</f>
        <v>2.7671232876712328</v>
      </c>
      <c r="J33" s="169">
        <f>FINV($F$8,F33,$F$34)</f>
        <v>2.9011195881551242</v>
      </c>
      <c r="K33" s="167" t="str">
        <f ca="1">IF(I33&gt;J33,"Reject", "Don't reject")</f>
        <v>Don't reject</v>
      </c>
      <c r="L33" s="167"/>
      <c r="M33" s="32"/>
      <c r="N33" s="18"/>
    </row>
    <row r="34" spans="1:14" ht="23" customHeight="1">
      <c r="A34" s="82"/>
      <c r="B34" s="83"/>
      <c r="C34" s="84"/>
      <c r="D34" s="77"/>
      <c r="E34" s="76" t="s">
        <v>92</v>
      </c>
      <c r="F34" s="103">
        <f>C9*E9*(G9-1)</f>
        <v>32</v>
      </c>
      <c r="G34" s="103">
        <f ca="1">SUMSQ(C12:J16,C20:J24)-SUMSQ(C17:J17,C25:J25)/G9</f>
        <v>292</v>
      </c>
      <c r="H34" s="129">
        <f ca="1">G34/F34</f>
        <v>9.125</v>
      </c>
      <c r="I34" s="169"/>
      <c r="J34" s="169"/>
      <c r="K34" s="167"/>
      <c r="L34" s="167"/>
      <c r="M34" s="22"/>
      <c r="N34" s="18"/>
    </row>
    <row r="35" spans="1:14" ht="23" customHeight="1">
      <c r="A35" s="85"/>
      <c r="B35" s="89"/>
      <c r="C35" s="87"/>
      <c r="D35" s="88"/>
      <c r="E35" s="91"/>
      <c r="F35" s="91"/>
      <c r="G35" s="91"/>
      <c r="H35" s="91"/>
      <c r="I35" s="91"/>
      <c r="J35" s="91"/>
      <c r="K35" s="91"/>
      <c r="L35" s="120"/>
      <c r="M35" s="18"/>
      <c r="N35" s="21"/>
    </row>
    <row r="36" spans="1:14" ht="23" customHeight="1">
      <c r="A36" s="72"/>
      <c r="B36" s="73"/>
      <c r="C36" s="89"/>
      <c r="D36" s="77"/>
      <c r="E36" s="91"/>
      <c r="F36" s="91"/>
      <c r="G36" s="91"/>
      <c r="H36" s="91"/>
      <c r="I36" s="95"/>
      <c r="J36" s="77"/>
      <c r="K36" s="77"/>
      <c r="L36" s="77"/>
      <c r="M36" s="18"/>
      <c r="N36" s="32"/>
    </row>
    <row r="37" spans="1:14" ht="23" customHeight="1">
      <c r="A37" s="72"/>
      <c r="B37" s="73"/>
      <c r="C37" s="91"/>
      <c r="D37" s="77"/>
      <c r="E37" s="91"/>
      <c r="F37" s="91"/>
      <c r="G37" s="91"/>
      <c r="H37" s="91"/>
      <c r="I37" s="91"/>
      <c r="J37" s="91"/>
      <c r="K37" s="91"/>
      <c r="L37" s="91"/>
      <c r="M37" s="18"/>
      <c r="N37" s="22"/>
    </row>
    <row r="38" spans="1:14" ht="23" customHeight="1">
      <c r="A38" s="72"/>
      <c r="B38" s="73"/>
      <c r="C38" s="91"/>
      <c r="D38" s="77"/>
      <c r="E38" s="91"/>
      <c r="F38" s="91"/>
      <c r="G38" s="91"/>
      <c r="H38" s="91"/>
      <c r="I38" s="91"/>
      <c r="J38" s="91"/>
      <c r="K38" s="91"/>
      <c r="L38" s="91"/>
      <c r="M38" s="18"/>
      <c r="N38" s="7"/>
    </row>
    <row r="39" spans="1:14" ht="23" customHeight="1">
      <c r="A39" s="72"/>
      <c r="B39" s="92"/>
      <c r="C39" s="93"/>
      <c r="D39" s="77"/>
      <c r="E39" s="76"/>
      <c r="F39" s="77"/>
      <c r="G39" s="76"/>
      <c r="H39" s="77"/>
      <c r="I39" s="76"/>
      <c r="J39" s="77"/>
      <c r="K39" s="77"/>
      <c r="L39" s="77"/>
      <c r="M39" s="18"/>
      <c r="N39" s="7"/>
    </row>
    <row r="40" spans="1:14" ht="19" customHeight="1">
      <c r="B40" s="32"/>
      <c r="C40" s="32"/>
      <c r="D40" s="32"/>
      <c r="E40" s="32"/>
      <c r="F40" s="32"/>
      <c r="G40" s="70"/>
      <c r="H40" s="32"/>
      <c r="I40" s="32"/>
      <c r="J40" s="32"/>
      <c r="K40" s="32"/>
      <c r="L40" s="32"/>
      <c r="M40" s="18"/>
      <c r="N40" s="10"/>
    </row>
    <row r="41" spans="1:14">
      <c r="D41" s="32"/>
      <c r="E41" s="32"/>
      <c r="F41" s="32"/>
      <c r="G41" s="32"/>
      <c r="H41" s="32"/>
      <c r="I41" s="32"/>
      <c r="J41" s="32"/>
      <c r="K41" s="32"/>
      <c r="L41" s="32"/>
      <c r="M41" s="18"/>
      <c r="N41" s="22"/>
    </row>
    <row r="42" spans="1:14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18"/>
      <c r="N42" s="19"/>
    </row>
    <row r="43" spans="1:14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8"/>
      <c r="N43" s="22"/>
    </row>
    <row r="44" spans="1:14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18"/>
      <c r="N44" s="10"/>
    </row>
    <row r="45" spans="1:14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8"/>
      <c r="N45" s="10"/>
    </row>
    <row r="46" spans="1:14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8"/>
      <c r="N46" s="10"/>
    </row>
    <row r="47" spans="1:14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8"/>
      <c r="N47" s="10"/>
    </row>
    <row r="48" spans="1:14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2:1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2:1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2:1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mergeCells count="36">
    <mergeCell ref="J33:J34"/>
    <mergeCell ref="I33:I34"/>
    <mergeCell ref="K33:L34"/>
    <mergeCell ref="C11:D11"/>
    <mergeCell ref="E11:F11"/>
    <mergeCell ref="G11:H11"/>
    <mergeCell ref="I11:J11"/>
    <mergeCell ref="A12:A27"/>
    <mergeCell ref="B12:B19"/>
    <mergeCell ref="B20:B27"/>
    <mergeCell ref="H5:H6"/>
    <mergeCell ref="I5:I6"/>
    <mergeCell ref="B5:B6"/>
    <mergeCell ref="K5:K6"/>
    <mergeCell ref="L5:L6"/>
    <mergeCell ref="C10:J10"/>
    <mergeCell ref="I3:I4"/>
    <mergeCell ref="J3:J4"/>
    <mergeCell ref="K3:K4"/>
    <mergeCell ref="L3:L4"/>
    <mergeCell ref="C5:C6"/>
    <mergeCell ref="D5:D6"/>
    <mergeCell ref="E5:E6"/>
    <mergeCell ref="F5:F6"/>
    <mergeCell ref="G5:G6"/>
    <mergeCell ref="A1:B2"/>
    <mergeCell ref="C1:J1"/>
    <mergeCell ref="A3:A6"/>
    <mergeCell ref="B3:B4"/>
    <mergeCell ref="C3:C4"/>
    <mergeCell ref="D3:D4"/>
    <mergeCell ref="E3:E4"/>
    <mergeCell ref="F3:F4"/>
    <mergeCell ref="G3:G4"/>
    <mergeCell ref="H3:H4"/>
    <mergeCell ref="J5:J6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ANOVA</vt:lpstr>
      <vt:lpstr>Immediate Test only (HOV)</vt:lpstr>
      <vt:lpstr>Immediate Test only (non-HOV)</vt:lpstr>
      <vt:lpstr>Delayed Test only (HOV)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2013-05-01T16:26:04Z</dcterms:modified>
</cp:coreProperties>
</file>