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1580" yWindow="1460" windowWidth="17560" windowHeight="12420" tabRatio="702"/>
  </bookViews>
  <sheets>
    <sheet name="Basic ANOVA" sheetId="9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6" i="9"/>
  <c r="Q5"/>
  <c r="Q4"/>
  <c r="Q3"/>
  <c r="I2"/>
  <c r="I6"/>
  <c r="I7"/>
  <c r="I8"/>
  <c r="I9"/>
  <c r="I10"/>
  <c r="I11"/>
  <c r="I14"/>
  <c r="I12"/>
  <c r="R6"/>
  <c r="I15"/>
  <c r="I16"/>
  <c r="I17"/>
  <c r="I19"/>
  <c r="I29"/>
  <c r="I30"/>
  <c r="I31"/>
  <c r="I32"/>
  <c r="T6"/>
  <c r="G2"/>
  <c r="G6"/>
  <c r="G7"/>
  <c r="G8"/>
  <c r="G9"/>
  <c r="G10"/>
  <c r="G11"/>
  <c r="G14"/>
  <c r="G15"/>
  <c r="G16"/>
  <c r="G17"/>
  <c r="G19"/>
  <c r="G29"/>
  <c r="G30"/>
  <c r="G31"/>
  <c r="G32"/>
  <c r="T5"/>
  <c r="E2"/>
  <c r="E6"/>
  <c r="E7"/>
  <c r="E8"/>
  <c r="E9"/>
  <c r="E10"/>
  <c r="E11"/>
  <c r="E14"/>
  <c r="E15"/>
  <c r="E16"/>
  <c r="E17"/>
  <c r="E19"/>
  <c r="E29"/>
  <c r="E30"/>
  <c r="E31"/>
  <c r="E32"/>
  <c r="T4"/>
  <c r="C6"/>
  <c r="C7"/>
  <c r="C8"/>
  <c r="C9"/>
  <c r="C10"/>
  <c r="C11"/>
  <c r="C14"/>
  <c r="C15"/>
  <c r="C16"/>
  <c r="C17"/>
  <c r="C19"/>
  <c r="C29"/>
  <c r="C30"/>
  <c r="C31"/>
  <c r="C32"/>
  <c r="T3"/>
  <c r="K16"/>
  <c r="C18"/>
  <c r="E18"/>
  <c r="G18"/>
  <c r="I18"/>
  <c r="K17"/>
  <c r="I23"/>
  <c r="I24"/>
  <c r="I25"/>
  <c r="S6"/>
  <c r="G23"/>
  <c r="G24"/>
  <c r="G25"/>
  <c r="S5"/>
  <c r="E23"/>
  <c r="E24"/>
  <c r="E25"/>
  <c r="S4"/>
  <c r="C23"/>
  <c r="C24"/>
  <c r="C25"/>
  <c r="S3"/>
  <c r="G12"/>
  <c r="R5"/>
  <c r="E12"/>
  <c r="R4"/>
  <c r="C12"/>
  <c r="R3"/>
  <c r="K11"/>
  <c r="K14"/>
  <c r="O32"/>
  <c r="N32"/>
  <c r="P32"/>
  <c r="O33"/>
  <c r="N33"/>
  <c r="P33"/>
  <c r="Q32"/>
  <c r="R32"/>
  <c r="S32"/>
  <c r="N2"/>
  <c r="N3"/>
  <c r="N4"/>
  <c r="N5"/>
  <c r="N8"/>
  <c r="N7"/>
  <c r="N6"/>
  <c r="O34"/>
  <c r="N34"/>
  <c r="N1"/>
  <c r="I34"/>
  <c r="G34"/>
  <c r="E34"/>
  <c r="C34"/>
  <c r="I33"/>
  <c r="G33"/>
  <c r="E33"/>
  <c r="C33"/>
  <c r="I27"/>
  <c r="G27"/>
  <c r="E27"/>
  <c r="C27"/>
  <c r="I26"/>
  <c r="G26"/>
  <c r="E26"/>
  <c r="C26"/>
  <c r="I20"/>
  <c r="I21"/>
  <c r="G20"/>
  <c r="G21"/>
  <c r="E20"/>
  <c r="E21"/>
  <c r="C20"/>
  <c r="C21"/>
  <c r="K15"/>
</calcChain>
</file>

<file path=xl/sharedStrings.xml><?xml version="1.0" encoding="utf-8"?>
<sst xmlns="http://schemas.openxmlformats.org/spreadsheetml/2006/main" count="98" uniqueCount="95">
  <si>
    <t xml:space="preserve">Obtained F = </t>
    <phoneticPr fontId="2" type="noConversion"/>
  </si>
  <si>
    <t>crit t =</t>
    <phoneticPr fontId="2" type="noConversion"/>
  </si>
  <si>
    <t>M =</t>
    <phoneticPr fontId="2" type="noConversion"/>
  </si>
  <si>
    <r>
      <t>x</t>
    </r>
    <r>
      <rPr>
        <vertAlign val="subscript"/>
        <sz val="18"/>
        <color indexed="9"/>
        <rFont val="Times"/>
      </rPr>
      <t>44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</si>
  <si>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</si>
  <si>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dfW =</t>
    <phoneticPr fontId="2" type="noConversion"/>
  </si>
  <si>
    <t>MSW =</t>
    <phoneticPr fontId="2" type="noConversion"/>
  </si>
  <si>
    <t>CIs: HOV</t>
    <phoneticPr fontId="2" type="noConversion"/>
  </si>
  <si>
    <t xml:space="preserve">CI = ± </t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</si>
  <si>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</si>
  <si>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t>N =</t>
    <phoneticPr fontId="2" type="noConversion"/>
  </si>
  <si>
    <r>
      <t>est</t>
    </r>
    <r>
      <rPr>
        <vertAlign val="subscript"/>
        <sz val="18"/>
        <color indexed="9"/>
        <rFont val="Verdana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</si>
  <si>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t>CIs: non-HOV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</si>
  <si>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</si>
  <si>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Mj</t>
    </r>
    <r>
      <rPr>
        <sz val="18"/>
        <color indexed="9"/>
        <rFont val="Times"/>
      </rPr>
      <t xml:space="preserve"> = </t>
    </r>
    <phoneticPr fontId="2" type="noConversion"/>
  </si>
  <si>
    <t>CI = ±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</si>
  <si>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</si>
  <si>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 xml:space="preserve">Criterion F = </t>
    <phoneticPr fontId="2" type="noConversion"/>
  </si>
  <si>
    <r>
      <t>x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</si>
  <si>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</si>
  <si>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</si>
  <si>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</si>
  <si>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</si>
  <si>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</si>
  <si>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</si>
  <si>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</si>
  <si>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</si>
  <si>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</si>
  <si>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53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</si>
  <si>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</si>
  <si>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</si>
  <si>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34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</si>
  <si>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54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</si>
  <si>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j</t>
    </r>
    <phoneticPr fontId="2" type="noConversion"/>
  </si>
  <si>
    <r>
      <t>CI</t>
    </r>
    <r>
      <rPr>
        <vertAlign val="subscript"/>
        <sz val="18"/>
        <color indexed="13"/>
        <rFont val="Times"/>
      </rPr>
      <t>j</t>
    </r>
    <r>
      <rPr>
        <sz val="18"/>
        <color indexed="13"/>
        <rFont val="Times"/>
      </rPr>
      <t xml:space="preserve"> (HOV)</t>
    </r>
    <phoneticPr fontId="2" type="noConversion"/>
  </si>
  <si>
    <r>
      <t>CI</t>
    </r>
    <r>
      <rPr>
        <vertAlign val="subscript"/>
        <sz val="18"/>
        <color indexed="13"/>
        <rFont val="Times"/>
      </rPr>
      <t>j</t>
    </r>
    <r>
      <rPr>
        <sz val="18"/>
        <color indexed="13"/>
        <rFont val="Times"/>
      </rPr>
      <t xml:space="preserve"> (no HOV)</t>
    </r>
    <phoneticPr fontId="2" type="noConversion"/>
  </si>
  <si>
    <t>ANOVA</t>
    <phoneticPr fontId="2" type="noConversion"/>
  </si>
  <si>
    <t>Source</t>
    <phoneticPr fontId="2" type="noConversion"/>
  </si>
  <si>
    <t>df</t>
    <phoneticPr fontId="2" type="noConversion"/>
  </si>
  <si>
    <t>SS</t>
    <phoneticPr fontId="2" type="noConversion"/>
  </si>
  <si>
    <t>MS</t>
    <phoneticPr fontId="2" type="noConversion"/>
  </si>
  <si>
    <r>
      <t>S</t>
    </r>
    <r>
      <rPr>
        <sz val="18"/>
        <rFont val="Times"/>
      </rPr>
      <t>S</t>
    </r>
    <r>
      <rPr>
        <vertAlign val="subscript"/>
        <sz val="18"/>
        <rFont val="Times"/>
      </rPr>
      <t>Means</t>
    </r>
    <r>
      <rPr>
        <sz val="18"/>
        <rFont val="Times"/>
      </rPr>
      <t xml:space="preserve"> =</t>
    </r>
    <phoneticPr fontId="2" type="noConversion"/>
  </si>
  <si>
    <t>Obt F</t>
    <phoneticPr fontId="2" type="noConversion"/>
  </si>
  <si>
    <r>
      <t>w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</si>
  <si>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</si>
  <si>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</si>
  <si>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vertAlign val="subscript"/>
        <sz val="18"/>
        <color indexed="9"/>
        <rFont val="Times"/>
      </rPr>
      <t>j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</si>
  <si>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SSW =</t>
    <phoneticPr fontId="2" type="noConversion"/>
  </si>
  <si>
    <t>J =</t>
    <phoneticPr fontId="2" type="noConversion"/>
  </si>
  <si>
    <t xml:space="preserve">n = </t>
    <phoneticPr fontId="2" type="noConversion"/>
  </si>
  <si>
    <r>
      <t>s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</si>
  <si>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s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</si>
  <si>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Amount of Degradation (percent pixels removed)</t>
    <phoneticPr fontId="2" type="noConversion"/>
  </si>
  <si>
    <t>15%</t>
    <phoneticPr fontId="2" type="noConversion"/>
  </si>
  <si>
    <t>Crit F</t>
    <phoneticPr fontId="2" type="noConversion"/>
  </si>
  <si>
    <r>
      <t>x</t>
    </r>
    <r>
      <rPr>
        <vertAlign val="subscript"/>
        <sz val="18"/>
        <color indexed="9"/>
        <rFont val="Times"/>
      </rPr>
      <t>33</t>
    </r>
    <r>
      <rPr>
        <sz val="18"/>
        <color indexed="9"/>
        <rFont val="Times"/>
      </rPr>
      <t xml:space="preserve"> =</t>
    </r>
    <phoneticPr fontId="2" type="noConversion"/>
  </si>
  <si>
    <t xml:space="preserve">CI % = </t>
    <phoneticPr fontId="2" type="noConversion"/>
  </si>
  <si>
    <t>For Graph:</t>
    <phoneticPr fontId="2" type="noConversion"/>
  </si>
  <si>
    <t>Degradation</t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</si>
  <si>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</si>
  <si>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</si>
  <si>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</si>
  <si>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x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</si>
  <si>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</si>
  <si>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</t>
    </r>
    <phoneticPr fontId="2" type="noConversion"/>
  </si>
  <si>
    <r>
      <t>a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</si>
  <si>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</si>
  <si>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</si>
  <si>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r>
      <t>s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</si>
  <si>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t xml:space="preserve">Upper: </t>
    <phoneticPr fontId="2" type="noConversion"/>
  </si>
  <si>
    <t xml:space="preserve">Lower: </t>
    <phoneticPr fontId="2" type="noConversion"/>
  </si>
  <si>
    <t>30%</t>
    <phoneticPr fontId="2" type="noConversion"/>
  </si>
  <si>
    <t>45%</t>
    <phoneticPr fontId="2" type="noConversion"/>
  </si>
  <si>
    <r>
      <t>x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</t>
    </r>
    <phoneticPr fontId="2" type="noConversion"/>
  </si>
  <si>
    <t>Totals:</t>
    <phoneticPr fontId="2" type="noConversion"/>
  </si>
  <si>
    <r>
      <t>T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</si>
  <si>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</si>
  <si>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</si>
  <si>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4</t>
    </r>
    <r>
      <rPr>
        <sz val="18"/>
        <color indexed="9"/>
        <rFont val="Times"/>
      </rPr>
      <t xml:space="preserve"> =</t>
    </r>
    <phoneticPr fontId="2" type="noConversion"/>
  </si>
  <si>
    <t>T =</t>
    <phoneticPr fontId="2" type="noConversion"/>
  </si>
  <si>
    <t>Means:</t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</si>
  <si>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</si>
  <si>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</si>
  <si>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3</t>
    </r>
    <r>
      <rPr>
        <sz val="18"/>
        <color indexed="9"/>
        <rFont val="Times"/>
      </rPr>
      <t xml:space="preserve"> =</t>
    </r>
    <phoneticPr fontId="2" type="noConversion"/>
  </si>
  <si>
    <t>Between</t>
    <phoneticPr fontId="2" type="noConversion"/>
  </si>
  <si>
    <t>Within</t>
    <phoneticPr fontId="2" type="noConversion"/>
  </si>
  <si>
    <t>Total</t>
    <phoneticPr fontId="2" type="noConversion"/>
  </si>
  <si>
    <r>
      <t>s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</si>
  <si>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 =</t>
    </r>
    <phoneticPr fontId="2" type="noConversion"/>
  </si>
  <si>
    <t>1%</t>
    <phoneticPr fontId="2" type="noConversion"/>
  </si>
  <si>
    <r>
      <t>df</t>
    </r>
    <r>
      <rPr>
        <vertAlign val="subscript"/>
        <sz val="18"/>
        <rFont val="Times"/>
      </rPr>
      <t>Means</t>
    </r>
    <r>
      <rPr>
        <sz val="18"/>
        <rFont val="Times"/>
      </rPr>
      <t xml:space="preserve"> = </t>
    </r>
  </si>
  <si>
    <r>
      <t>est</t>
    </r>
    <r>
      <rPr>
        <sz val="18"/>
        <rFont val="Symbol"/>
      </rPr>
      <t>s</t>
    </r>
    <r>
      <rPr>
        <vertAlign val="superscript"/>
        <sz val="18"/>
        <rFont val="Times"/>
      </rPr>
      <t>2</t>
    </r>
    <r>
      <rPr>
        <vertAlign val="subscript"/>
        <sz val="18"/>
        <rFont val="Times"/>
      </rPr>
      <t>Means</t>
    </r>
    <r>
      <rPr>
        <sz val="18"/>
        <rFont val="Times"/>
      </rPr>
      <t xml:space="preserve"> = </t>
    </r>
  </si>
  <si>
    <r>
      <t>est</t>
    </r>
    <r>
      <rPr>
        <sz val="18"/>
        <rFont val="Symbol"/>
      </rPr>
      <t>s</t>
    </r>
    <r>
      <rPr>
        <vertAlign val="superscript"/>
        <sz val="18"/>
        <rFont val="Times"/>
      </rPr>
      <t>2</t>
    </r>
    <r>
      <rPr>
        <vertAlign val="subscript"/>
        <sz val="18"/>
        <rFont val="Times"/>
      </rPr>
      <t>Between</t>
    </r>
    <r>
      <rPr>
        <sz val="18"/>
        <rFont val="Times"/>
      </rPr>
      <t xml:space="preserve"> = </t>
    </r>
  </si>
  <si>
    <r>
      <t>est</t>
    </r>
    <r>
      <rPr>
        <sz val="18"/>
        <rFont val="Symbol"/>
      </rPr>
      <t>s</t>
    </r>
    <r>
      <rPr>
        <vertAlign val="superscript"/>
        <sz val="18"/>
        <rFont val="Times"/>
      </rPr>
      <t>2</t>
    </r>
    <r>
      <rPr>
        <vertAlign val="subscript"/>
        <sz val="18"/>
        <rFont val="Times"/>
      </rPr>
      <t>Within</t>
    </r>
    <r>
      <rPr>
        <sz val="18"/>
        <rFont val="Times"/>
      </rPr>
      <t xml:space="preserve"> = </t>
    </r>
  </si>
  <si>
    <t>Decision</t>
    <phoneticPr fontId="2" type="noConversion"/>
  </si>
</sst>
</file>

<file path=xl/styles.xml><?xml version="1.0" encoding="utf-8"?>
<styleSheet xmlns="http://schemas.openxmlformats.org/spreadsheetml/2006/main">
  <numFmts count="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(&quot;$&quot;* #,##0.00_);_(&quot;$&quot;* \(#,##0.00\);_(&quot;$&quot;* &quot;-&quot;??_);_(@_)"/>
    <numFmt numFmtId="170" formatCode="#,##0.0"/>
    <numFmt numFmtId="171" formatCode="#,##0.000"/>
  </numFmts>
  <fonts count="16">
    <font>
      <sz val="18"/>
      <name val="Times"/>
    </font>
    <font>
      <sz val="10"/>
      <name val="Verdana"/>
    </font>
    <font>
      <sz val="8"/>
      <name val="Verdana"/>
    </font>
    <font>
      <sz val="18"/>
      <name val="Times"/>
    </font>
    <font>
      <vertAlign val="subscript"/>
      <sz val="18"/>
      <name val="Times"/>
    </font>
    <font>
      <sz val="18"/>
      <name val="Symbol"/>
    </font>
    <font>
      <vertAlign val="superscript"/>
      <sz val="18"/>
      <name val="Times"/>
    </font>
    <font>
      <sz val="18"/>
      <color indexed="13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vertAlign val="superscript"/>
      <sz val="18"/>
      <color indexed="9"/>
      <name val="Times"/>
    </font>
    <font>
      <vertAlign val="subscript"/>
      <sz val="18"/>
      <color indexed="13"/>
      <name val="Times"/>
    </font>
    <font>
      <vertAlign val="subscript"/>
      <sz val="18"/>
      <color indexed="9"/>
      <name val="Verdana"/>
    </font>
    <font>
      <u/>
      <sz val="18"/>
      <color indexed="12"/>
      <name val="Times"/>
    </font>
    <font>
      <u/>
      <sz val="18"/>
      <color indexed="20"/>
      <name val="Times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ck">
        <color indexed="9"/>
      </bottom>
      <diagonal/>
    </border>
  </borders>
  <cellStyleXfs count="5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" fontId="14" fillId="0" borderId="0" applyNumberFormat="0" applyFill="0" applyBorder="0" applyAlignment="0" applyProtection="0">
      <alignment horizontal="center" vertical="center"/>
    </xf>
    <xf numFmtId="4" fontId="15" fillId="0" borderId="0" applyNumberFormat="0" applyFill="0" applyBorder="0" applyAlignment="0" applyProtection="0">
      <alignment horizontal="center" vertical="center"/>
    </xf>
  </cellStyleXfs>
  <cellXfs count="77">
    <xf numFmtId="4" fontId="0" fillId="0" borderId="0" xfId="0">
      <alignment horizontal="center" vertical="center"/>
    </xf>
    <xf numFmtId="4" fontId="0" fillId="0" borderId="0" xfId="0" applyAlignment="1">
      <alignment horizontal="right" vertical="center"/>
    </xf>
    <xf numFmtId="4" fontId="0" fillId="0" borderId="0" xfId="0" applyAlignment="1">
      <alignment horizontal="center" vertical="center"/>
    </xf>
    <xf numFmtId="4" fontId="0" fillId="2" borderId="0" xfId="0" applyFill="1" applyAlignment="1">
      <alignment horizontal="right" vertical="center"/>
    </xf>
    <xf numFmtId="4" fontId="0" fillId="2" borderId="0" xfId="0" applyFill="1" applyAlignment="1">
      <alignment horizontal="center" vertical="center"/>
    </xf>
    <xf numFmtId="4" fontId="0" fillId="0" borderId="0" xfId="0" applyBorder="1" applyAlignment="1">
      <alignment horizontal="center" vertical="center"/>
    </xf>
    <xf numFmtId="4" fontId="8" fillId="3" borderId="0" xfId="0" applyFont="1" applyFill="1" applyAlignment="1">
      <alignment horizontal="center" vertical="center"/>
    </xf>
    <xf numFmtId="4" fontId="8" fillId="3" borderId="0" xfId="0" applyFont="1" applyFill="1" applyAlignment="1">
      <alignment horizontal="right" vertical="center"/>
    </xf>
    <xf numFmtId="3" fontId="8" fillId="3" borderId="0" xfId="0" applyNumberFormat="1" applyFont="1" applyFill="1" applyAlignment="1">
      <alignment horizontal="right" vertical="center"/>
    </xf>
    <xf numFmtId="4" fontId="8" fillId="3" borderId="0" xfId="0" applyFont="1" applyFill="1" applyBorder="1" applyAlignment="1">
      <alignment horizontal="right" vertical="center"/>
    </xf>
    <xf numFmtId="4" fontId="7" fillId="3" borderId="0" xfId="0" applyFont="1" applyFill="1" applyBorder="1" applyAlignment="1">
      <alignment horizontal="right" vertical="center"/>
    </xf>
    <xf numFmtId="4" fontId="7" fillId="3" borderId="0" xfId="0" applyFont="1" applyFill="1" applyAlignment="1">
      <alignment horizontal="center" vertical="center"/>
    </xf>
    <xf numFmtId="4" fontId="9" fillId="4" borderId="0" xfId="0" applyFont="1" applyFill="1" applyAlignment="1">
      <alignment horizontal="right" vertical="center"/>
    </xf>
    <xf numFmtId="4" fontId="8" fillId="4" borderId="0" xfId="0" applyFont="1" applyFill="1" applyAlignment="1">
      <alignment horizontal="left" vertical="center"/>
    </xf>
    <xf numFmtId="3" fontId="8" fillId="5" borderId="1" xfId="0" applyNumberFormat="1" applyFont="1" applyFill="1" applyBorder="1" applyAlignment="1">
      <alignment horizontal="center" vertical="center"/>
    </xf>
    <xf numFmtId="3" fontId="9" fillId="4" borderId="0" xfId="0" applyNumberFormat="1" applyFont="1" applyFill="1" applyAlignment="1">
      <alignment horizontal="right" vertical="center"/>
    </xf>
    <xf numFmtId="3" fontId="8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4" fontId="0" fillId="4" borderId="0" xfId="0" applyNumberFormat="1" applyFill="1" applyAlignment="1">
      <alignment horizontal="left" vertical="center"/>
    </xf>
    <xf numFmtId="4" fontId="8" fillId="5" borderId="0" xfId="0" applyFont="1" applyFill="1" applyBorder="1" applyAlignment="1">
      <alignment horizontal="right" vertical="center"/>
    </xf>
    <xf numFmtId="171" fontId="8" fillId="5" borderId="0" xfId="0" applyNumberFormat="1" applyFont="1" applyFill="1" applyBorder="1" applyAlignment="1">
      <alignment horizontal="left" vertical="center"/>
    </xf>
    <xf numFmtId="3" fontId="8" fillId="5" borderId="0" xfId="0" applyNumberFormat="1" applyFont="1" applyFill="1" applyBorder="1" applyAlignment="1">
      <alignment horizontal="left" vertical="center"/>
    </xf>
    <xf numFmtId="4" fontId="0" fillId="3" borderId="0" xfId="0" applyFill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Alignment="1">
      <alignment horizontal="left" vertical="center"/>
    </xf>
    <xf numFmtId="4" fontId="8" fillId="3" borderId="0" xfId="0" applyFont="1" applyFill="1" applyAlignment="1">
      <alignment horizontal="left" vertical="center"/>
    </xf>
    <xf numFmtId="171" fontId="8" fillId="3" borderId="0" xfId="0" applyNumberFormat="1" applyFont="1" applyFill="1" applyBorder="1" applyAlignment="1">
      <alignment horizontal="center" vertical="center"/>
    </xf>
    <xf numFmtId="4" fontId="8" fillId="3" borderId="0" xfId="0" applyFont="1" applyFill="1" applyBorder="1" applyAlignment="1">
      <alignment horizontal="center" vertical="center"/>
    </xf>
    <xf numFmtId="4" fontId="8" fillId="3" borderId="0" xfId="0" applyFont="1" applyFill="1" applyBorder="1" applyAlignment="1">
      <alignment horizontal="left" vertical="center"/>
    </xf>
    <xf numFmtId="170" fontId="8" fillId="3" borderId="0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3" fontId="8" fillId="5" borderId="0" xfId="0" applyNumberFormat="1" applyFont="1" applyFill="1" applyBorder="1" applyAlignment="1">
      <alignment horizontal="center" vertical="center"/>
    </xf>
    <xf numFmtId="4" fontId="8" fillId="6" borderId="0" xfId="0" applyFont="1" applyFill="1" applyAlignment="1">
      <alignment horizontal="right" vertical="center"/>
    </xf>
    <xf numFmtId="9" fontId="8" fillId="6" borderId="0" xfId="1" applyFont="1" applyFill="1" applyAlignment="1">
      <alignment horizontal="left" vertical="center"/>
    </xf>
    <xf numFmtId="3" fontId="8" fillId="6" borderId="0" xfId="0" applyNumberFormat="1" applyFont="1" applyFill="1" applyAlignment="1">
      <alignment horizontal="left" vertical="center"/>
    </xf>
    <xf numFmtId="4" fontId="9" fillId="6" borderId="0" xfId="0" applyFont="1" applyFill="1" applyAlignment="1">
      <alignment horizontal="right" vertical="center"/>
    </xf>
    <xf numFmtId="4" fontId="8" fillId="6" borderId="0" xfId="0" applyFont="1" applyFill="1" applyAlignment="1">
      <alignment horizontal="left" vertical="center"/>
    </xf>
    <xf numFmtId="170" fontId="8" fillId="5" borderId="0" xfId="0" applyNumberFormat="1" applyFont="1" applyFill="1" applyBorder="1" applyAlignment="1">
      <alignment horizontal="center" vertical="center"/>
    </xf>
    <xf numFmtId="4" fontId="0" fillId="5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left" vertical="center"/>
    </xf>
    <xf numFmtId="4" fontId="8" fillId="5" borderId="0" xfId="0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left" vertical="center"/>
    </xf>
    <xf numFmtId="170" fontId="8" fillId="3" borderId="0" xfId="0" applyNumberFormat="1" applyFont="1" applyFill="1" applyBorder="1" applyAlignment="1">
      <alignment horizontal="right" vertical="center"/>
    </xf>
    <xf numFmtId="4" fontId="0" fillId="6" borderId="0" xfId="0" applyFill="1" applyAlignment="1">
      <alignment horizontal="center" vertical="center"/>
    </xf>
    <xf numFmtId="4" fontId="0" fillId="6" borderId="0" xfId="0" applyFill="1" applyBorder="1" applyAlignment="1">
      <alignment horizontal="center" vertical="center"/>
    </xf>
    <xf numFmtId="4" fontId="8" fillId="3" borderId="1" xfId="0" applyFont="1" applyFill="1" applyBorder="1" applyAlignment="1">
      <alignment horizontal="left" vertical="center"/>
    </xf>
    <xf numFmtId="4" fontId="8" fillId="3" borderId="1" xfId="0" applyFont="1" applyFill="1" applyBorder="1" applyAlignment="1">
      <alignment horizontal="center" vertical="center"/>
    </xf>
    <xf numFmtId="170" fontId="0" fillId="3" borderId="0" xfId="0" quotePrefix="1" applyNumberFormat="1" applyFill="1" applyAlignment="1">
      <alignment horizontal="left" vertical="center"/>
    </xf>
    <xf numFmtId="3" fontId="8" fillId="6" borderId="0" xfId="1" applyNumberFormat="1" applyFont="1" applyFill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4" fontId="0" fillId="4" borderId="0" xfId="0" applyFill="1" applyAlignment="1">
      <alignment horizontal="center" vertical="center"/>
    </xf>
    <xf numFmtId="171" fontId="7" fillId="3" borderId="1" xfId="0" applyNumberFormat="1" applyFont="1" applyFill="1" applyBorder="1" applyAlignment="1">
      <alignment horizontal="right" vertical="center"/>
    </xf>
    <xf numFmtId="4" fontId="7" fillId="3" borderId="1" xfId="0" applyFont="1" applyFill="1" applyBorder="1" applyAlignment="1">
      <alignment horizontal="center" vertical="center"/>
    </xf>
    <xf numFmtId="4" fontId="0" fillId="7" borderId="0" xfId="0" applyFill="1" applyBorder="1" applyAlignment="1">
      <alignment horizontal="right" vertical="center"/>
    </xf>
    <xf numFmtId="171" fontId="0" fillId="7" borderId="0" xfId="0" applyNumberFormat="1" applyFill="1" applyBorder="1" applyAlignment="1">
      <alignment horizontal="left" vertical="center"/>
    </xf>
    <xf numFmtId="4" fontId="0" fillId="7" borderId="0" xfId="0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4" fontId="0" fillId="5" borderId="1" xfId="0" applyFill="1" applyBorder="1" applyAlignment="1">
      <alignment horizontal="center" vertical="center"/>
    </xf>
    <xf numFmtId="4" fontId="8" fillId="5" borderId="1" xfId="0" applyFont="1" applyFill="1" applyBorder="1" applyAlignment="1">
      <alignment horizontal="right" vertical="center"/>
    </xf>
    <xf numFmtId="3" fontId="0" fillId="5" borderId="1" xfId="0" applyNumberFormat="1" applyFill="1" applyBorder="1" applyAlignment="1">
      <alignment horizontal="left" vertical="center"/>
    </xf>
    <xf numFmtId="4" fontId="8" fillId="6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2" xfId="0" applyFont="1" applyFill="1" applyBorder="1" applyAlignment="1">
      <alignment horizontal="center" vertical="center"/>
    </xf>
    <xf numFmtId="4" fontId="8" fillId="3" borderId="2" xfId="0" applyFont="1" applyFill="1" applyBorder="1" applyAlignment="1">
      <alignment horizontal="right" vertical="center"/>
    </xf>
    <xf numFmtId="171" fontId="8" fillId="3" borderId="2" xfId="0" applyNumberFormat="1" applyFont="1" applyFill="1" applyBorder="1" applyAlignment="1">
      <alignment horizontal="center" vertical="center"/>
    </xf>
    <xf numFmtId="4" fontId="0" fillId="3" borderId="2" xfId="0" applyFill="1" applyBorder="1" applyAlignment="1">
      <alignment horizontal="center" vertical="center"/>
    </xf>
    <xf numFmtId="4" fontId="8" fillId="3" borderId="1" xfId="0" applyFont="1" applyFill="1" applyBorder="1" applyAlignment="1">
      <alignment horizontal="center"/>
    </xf>
    <xf numFmtId="170" fontId="8" fillId="5" borderId="0" xfId="0" applyNumberFormat="1" applyFont="1" applyFill="1" applyAlignment="1">
      <alignment horizontal="center" vertical="center"/>
    </xf>
    <xf numFmtId="4" fontId="0" fillId="7" borderId="0" xfId="0" applyNumberFormat="1" applyFill="1" applyBorder="1" applyAlignment="1">
      <alignment horizontal="left" vertical="center"/>
    </xf>
    <xf numFmtId="4" fontId="0" fillId="7" borderId="0" xfId="0" applyNumberFormat="1" applyFill="1" applyBorder="1" applyAlignment="1">
      <alignment horizontal="left" vertical="center"/>
    </xf>
    <xf numFmtId="4" fontId="7" fillId="3" borderId="0" xfId="0" applyNumberFormat="1" applyFont="1" applyFill="1" applyAlignment="1">
      <alignment horizontal="right" vertical="center"/>
    </xf>
    <xf numFmtId="4" fontId="0" fillId="7" borderId="0" xfId="0" applyNumberFormat="1" applyFill="1" applyBorder="1" applyAlignment="1">
      <alignment horizontal="left" vertical="center"/>
    </xf>
    <xf numFmtId="4" fontId="8" fillId="3" borderId="1" xfId="0" applyFont="1" applyFill="1" applyBorder="1" applyAlignment="1">
      <alignment horizontal="left"/>
    </xf>
    <xf numFmtId="168" fontId="0" fillId="7" borderId="0" xfId="2" applyFont="1" applyFill="1" applyBorder="1" applyAlignment="1">
      <alignment horizontal="right" vertical="center"/>
    </xf>
    <xf numFmtId="4" fontId="8" fillId="6" borderId="0" xfId="0" quotePrefix="1" applyFont="1" applyFill="1" applyBorder="1" applyAlignment="1">
      <alignment horizontal="center" vertical="center"/>
    </xf>
    <xf numFmtId="4" fontId="8" fillId="6" borderId="0" xfId="0" applyFont="1" applyFill="1" applyBorder="1" applyAlignment="1">
      <alignment horizontal="center" vertical="center"/>
    </xf>
  </cellXfs>
  <cellStyles count="5">
    <cellStyle name="Currency" xfId="2" builtinId="4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337524117403397"/>
          <c:y val="0.0396793612219312"/>
        </c:manualLayout>
      </c:layout>
    </c:title>
    <c:plotArea>
      <c:layout>
        <c:manualLayout>
          <c:layoutTarget val="inner"/>
          <c:xMode val="edge"/>
          <c:yMode val="edge"/>
          <c:x val="0.204245453414898"/>
          <c:y val="0.140901222345227"/>
          <c:w val="0.726009644899514"/>
          <c:h val="0.674600250521397"/>
        </c:manualLayout>
      </c:layout>
      <c:scatterChart>
        <c:scatterStyle val="lineMarker"/>
        <c:ser>
          <c:idx val="0"/>
          <c:order val="0"/>
          <c:tx>
            <c:v>mu's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'Basic ANOVA'!$P$3:$P$6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ANOVA'!$Q$3:$Q$6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65.0</c:v>
                </c:pt>
              </c:numCache>
            </c:numRef>
          </c:yVal>
        </c:ser>
        <c:ser>
          <c:idx val="1"/>
          <c:order val="1"/>
          <c:tx>
            <c:v>M's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'Basic ANOVA'!$S$3:$S$6</c:f>
                <c:numCache>
                  <c:formatCode>General</c:formatCode>
                  <c:ptCount val="4"/>
                  <c:pt idx="0">
                    <c:v>4.69978746591442</c:v>
                  </c:pt>
                  <c:pt idx="1">
                    <c:v>4.69978746591442</c:v>
                  </c:pt>
                  <c:pt idx="2">
                    <c:v>4.69978746591442</c:v>
                  </c:pt>
                  <c:pt idx="3">
                    <c:v>4.69978746591442</c:v>
                  </c:pt>
                </c:numCache>
              </c:numRef>
            </c:plus>
            <c:minus>
              <c:numRef>
                <c:f>'Basic ANOVA'!$S$3:$S$6</c:f>
                <c:numCache>
                  <c:formatCode>General</c:formatCode>
                  <c:ptCount val="4"/>
                  <c:pt idx="0">
                    <c:v>4.69978746591442</c:v>
                  </c:pt>
                  <c:pt idx="1">
                    <c:v>4.69978746591442</c:v>
                  </c:pt>
                  <c:pt idx="2">
                    <c:v>4.69978746591442</c:v>
                  </c:pt>
                  <c:pt idx="3">
                    <c:v>4.69978746591442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'Basic ANOVA'!$P$3:$P$6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ANOVA'!$R$3:$R$6</c:f>
              <c:numCache>
                <c:formatCode>#,##0.0</c:formatCode>
                <c:ptCount val="4"/>
                <c:pt idx="0">
                  <c:v>92.2</c:v>
                </c:pt>
                <c:pt idx="1">
                  <c:v>85.2</c:v>
                </c:pt>
                <c:pt idx="2">
                  <c:v>71.2</c:v>
                </c:pt>
                <c:pt idx="3">
                  <c:v>65.2</c:v>
                </c:pt>
              </c:numCache>
            </c:numRef>
          </c:yVal>
        </c:ser>
        <c:axId val="532480120"/>
        <c:axId val="1125822200"/>
      </c:scatterChart>
      <c:valAx>
        <c:axId val="532480120"/>
        <c:scaling>
          <c:orientation val="minMax"/>
          <c:max val="50.0"/>
          <c:min val="0.0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  <c:layout/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125822200"/>
        <c:crosses val="autoZero"/>
        <c:crossBetween val="midCat"/>
        <c:majorUnit val="15.0"/>
        <c:minorUnit val="0.03"/>
      </c:valAx>
      <c:valAx>
        <c:axId val="1125822200"/>
        <c:scaling>
          <c:orientation val="minMax"/>
          <c:max val="100.0"/>
          <c:min val="5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  <c:layout/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532480120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40584773850202"/>
          <c:y val="0.156560202617973"/>
          <c:w val="0.329120845498027"/>
          <c:h val="0.0613533657588023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Don't</a:t>
            </a:r>
            <a:r>
              <a:rPr lang="en-US" sz="2400" b="0" baseline="0"/>
              <a:t> a</a:t>
            </a:r>
            <a:r>
              <a:rPr lang="en-US" sz="2400" b="0"/>
              <a:t>ssume HOV</a:t>
            </a:r>
          </a:p>
        </c:rich>
      </c:tx>
      <c:layout>
        <c:manualLayout>
          <c:xMode val="edge"/>
          <c:yMode val="edge"/>
          <c:x val="0.337524117403397"/>
          <c:y val="0.0396793612219312"/>
        </c:manualLayout>
      </c:layout>
    </c:title>
    <c:plotArea>
      <c:layout>
        <c:manualLayout>
          <c:layoutTarget val="inner"/>
          <c:xMode val="edge"/>
          <c:yMode val="edge"/>
          <c:x val="0.204245453414898"/>
          <c:y val="0.140901222345227"/>
          <c:w val="0.726009644899514"/>
          <c:h val="0.674600250521397"/>
        </c:manualLayout>
      </c:layout>
      <c:scatterChart>
        <c:scatterStyle val="lineMarker"/>
        <c:ser>
          <c:idx val="0"/>
          <c:order val="0"/>
          <c:tx>
            <c:v>mu's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'Basic ANOVA'!$P$3:$P$6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ANOVA'!$Q$3:$Q$6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65.0</c:v>
                </c:pt>
              </c:numCache>
            </c:numRef>
          </c:yVal>
        </c:ser>
        <c:ser>
          <c:idx val="1"/>
          <c:order val="1"/>
          <c:tx>
            <c:v>M's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'Basic ANOVA'!$T$3:$T$6</c:f>
                <c:numCache>
                  <c:formatCode>General</c:formatCode>
                  <c:ptCount val="4"/>
                  <c:pt idx="0">
                    <c:v>6.534975647553958</c:v>
                  </c:pt>
                  <c:pt idx="1">
                    <c:v>5.717050381657054</c:v>
                  </c:pt>
                  <c:pt idx="2">
                    <c:v>6.766783998521789</c:v>
                  </c:pt>
                  <c:pt idx="3">
                    <c:v>5.511086176064313</c:v>
                  </c:pt>
                </c:numCache>
              </c:numRef>
            </c:plus>
            <c:minus>
              <c:numRef>
                <c:f>'Basic ANOVA'!$T$3:$T$6</c:f>
                <c:numCache>
                  <c:formatCode>General</c:formatCode>
                  <c:ptCount val="4"/>
                  <c:pt idx="0">
                    <c:v>6.534975647553958</c:v>
                  </c:pt>
                  <c:pt idx="1">
                    <c:v>5.717050381657054</c:v>
                  </c:pt>
                  <c:pt idx="2">
                    <c:v>6.766783998521789</c:v>
                  </c:pt>
                  <c:pt idx="3">
                    <c:v>5.511086176064313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'Basic ANOVA'!$P$3:$P$6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'Basic ANOVA'!$R$3:$R$6</c:f>
              <c:numCache>
                <c:formatCode>#,##0.0</c:formatCode>
                <c:ptCount val="4"/>
                <c:pt idx="0">
                  <c:v>92.2</c:v>
                </c:pt>
                <c:pt idx="1">
                  <c:v>85.2</c:v>
                </c:pt>
                <c:pt idx="2">
                  <c:v>71.2</c:v>
                </c:pt>
                <c:pt idx="3">
                  <c:v>65.2</c:v>
                </c:pt>
              </c:numCache>
            </c:numRef>
          </c:yVal>
        </c:ser>
        <c:axId val="1123309704"/>
        <c:axId val="532005128"/>
      </c:scatterChart>
      <c:valAx>
        <c:axId val="1123309704"/>
        <c:scaling>
          <c:orientation val="minMax"/>
          <c:max val="50.0"/>
          <c:min val="0.0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  <c:layout/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532005128"/>
        <c:crosses val="autoZero"/>
        <c:crossBetween val="midCat"/>
        <c:majorUnit val="15.0"/>
        <c:minorUnit val="0.03"/>
      </c:valAx>
      <c:valAx>
        <c:axId val="532005128"/>
        <c:scaling>
          <c:orientation val="minMax"/>
          <c:max val="100.0"/>
          <c:min val="5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  <c:layout/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123309704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40584773850202"/>
          <c:y val="0.156560202617973"/>
          <c:w val="0.329120845498027"/>
          <c:h val="0.0613533657588023"/>
        </c:manualLayout>
      </c:layout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212606" y="3122270"/>
    <xdr:ext cx="5065890" cy="5743222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565043" y="3129010"/>
    <xdr:ext cx="5065890" cy="5743222"/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50"/>
  <sheetViews>
    <sheetView tabSelected="1" zoomScale="50" workbookViewId="0">
      <selection activeCell="H11" sqref="H11"/>
    </sheetView>
  </sheetViews>
  <sheetFormatPr baseColWidth="10" defaultRowHeight="27" customHeight="1"/>
  <cols>
    <col min="1" max="4" width="6.296875" style="2" customWidth="1"/>
    <col min="5" max="5" width="7" style="2" customWidth="1"/>
    <col min="6" max="11" width="6.296875" style="2" customWidth="1"/>
    <col min="12" max="12" width="3.09765625" style="2" customWidth="1"/>
    <col min="13" max="13" width="14" style="2" customWidth="1"/>
    <col min="14" max="14" width="10.69921875" style="2"/>
    <col min="15" max="15" width="9.3984375" style="2" customWidth="1"/>
    <col min="16" max="17" width="10.69921875" style="2"/>
    <col min="18" max="20" width="9.8984375" style="2" customWidth="1"/>
    <col min="21" max="21" width="10.59765625" style="2" customWidth="1"/>
    <col min="22" max="22" width="5.09765625" style="2" customWidth="1"/>
    <col min="23" max="23" width="10.69921875" style="2" customWidth="1"/>
    <col min="24" max="16384" width="10.69921875" style="2"/>
  </cols>
  <sheetData>
    <row r="1" spans="1:20" ht="27" customHeight="1">
      <c r="A1" s="50"/>
      <c r="B1" s="15" t="s">
        <v>88</v>
      </c>
      <c r="C1" s="16">
        <v>90</v>
      </c>
      <c r="D1" s="15" t="s">
        <v>63</v>
      </c>
      <c r="E1" s="16">
        <v>80</v>
      </c>
      <c r="F1" s="15" t="s">
        <v>66</v>
      </c>
      <c r="G1" s="16">
        <v>70</v>
      </c>
      <c r="H1" s="15" t="s">
        <v>67</v>
      </c>
      <c r="I1" s="16">
        <v>65</v>
      </c>
      <c r="J1" s="17"/>
      <c r="K1" s="18"/>
      <c r="M1" s="53" t="s">
        <v>2</v>
      </c>
      <c r="N1" s="70">
        <f ca="1">AVERAGE(C12:I12)</f>
        <v>78.45</v>
      </c>
      <c r="P1" s="4"/>
      <c r="Q1" s="4"/>
      <c r="R1" s="3" t="s">
        <v>57</v>
      </c>
      <c r="S1" s="4"/>
      <c r="T1" s="4"/>
    </row>
    <row r="2" spans="1:20" ht="27" customHeight="1">
      <c r="A2" s="50"/>
      <c r="B2" s="12" t="s">
        <v>87</v>
      </c>
      <c r="C2" s="13">
        <v>5</v>
      </c>
      <c r="D2" s="12" t="s">
        <v>68</v>
      </c>
      <c r="E2" s="13">
        <f>C2</f>
        <v>5</v>
      </c>
      <c r="F2" s="12" t="s">
        <v>50</v>
      </c>
      <c r="G2" s="13">
        <f>C2</f>
        <v>5</v>
      </c>
      <c r="H2" s="12" t="s">
        <v>51</v>
      </c>
      <c r="I2" s="13">
        <f>C2</f>
        <v>5</v>
      </c>
      <c r="J2" s="50"/>
      <c r="K2" s="50"/>
      <c r="M2" s="53" t="s">
        <v>41</v>
      </c>
      <c r="N2" s="55">
        <f ca="1">SUMSQ(C12:I12)-SUM(C12:I12)^2/C3</f>
        <v>462.75</v>
      </c>
      <c r="P2" s="60" t="s">
        <v>58</v>
      </c>
      <c r="Q2" s="61" t="s">
        <v>9</v>
      </c>
      <c r="R2" s="62" t="s">
        <v>33</v>
      </c>
      <c r="S2" s="52" t="s">
        <v>34</v>
      </c>
      <c r="T2" s="52" t="s">
        <v>35</v>
      </c>
    </row>
    <row r="3" spans="1:20" ht="27" customHeight="1">
      <c r="A3" s="43"/>
      <c r="B3" s="32" t="s">
        <v>48</v>
      </c>
      <c r="C3" s="34">
        <v>4</v>
      </c>
      <c r="D3" s="32" t="s">
        <v>49</v>
      </c>
      <c r="E3" s="34">
        <v>5</v>
      </c>
      <c r="F3" s="35" t="s">
        <v>65</v>
      </c>
      <c r="G3" s="36">
        <v>0.05</v>
      </c>
      <c r="H3" s="36" t="s">
        <v>56</v>
      </c>
      <c r="I3" s="33">
        <v>0.95</v>
      </c>
      <c r="J3" s="43"/>
      <c r="K3" s="43"/>
      <c r="M3" s="53" t="s">
        <v>90</v>
      </c>
      <c r="N3" s="56">
        <f>C3-1</f>
        <v>3</v>
      </c>
      <c r="P3" s="48">
        <v>1</v>
      </c>
      <c r="Q3" s="49">
        <f>C1</f>
        <v>90</v>
      </c>
      <c r="R3" s="68">
        <f ca="1">C12</f>
        <v>92.2</v>
      </c>
      <c r="S3" s="11">
        <f ca="1">C25</f>
        <v>4.6997874659144196</v>
      </c>
      <c r="T3" s="11">
        <f ca="1">C32</f>
        <v>6.5349756475539582</v>
      </c>
    </row>
    <row r="4" spans="1:20" ht="27" customHeight="1">
      <c r="A4" s="44"/>
      <c r="B4" s="76" t="s">
        <v>52</v>
      </c>
      <c r="C4" s="76"/>
      <c r="D4" s="76"/>
      <c r="E4" s="76"/>
      <c r="F4" s="76"/>
      <c r="G4" s="76"/>
      <c r="H4" s="76"/>
      <c r="I4" s="76"/>
      <c r="J4" s="44"/>
      <c r="K4" s="44"/>
      <c r="M4" s="53" t="s">
        <v>91</v>
      </c>
      <c r="N4" s="55">
        <f ca="1">N2/N3</f>
        <v>154.25</v>
      </c>
      <c r="P4" s="48">
        <v>15</v>
      </c>
      <c r="Q4" s="49">
        <f>E1</f>
        <v>80</v>
      </c>
      <c r="R4" s="68">
        <f ca="1">E12</f>
        <v>85.2</v>
      </c>
      <c r="S4" s="11">
        <f ca="1">E25</f>
        <v>4.6997874659144196</v>
      </c>
      <c r="T4" s="11">
        <f ca="1">E32</f>
        <v>5.7170503816570539</v>
      </c>
    </row>
    <row r="5" spans="1:20" ht="27" customHeight="1">
      <c r="A5" s="44"/>
      <c r="B5" s="75" t="s">
        <v>89</v>
      </c>
      <c r="C5" s="76"/>
      <c r="D5" s="75" t="s">
        <v>53</v>
      </c>
      <c r="E5" s="76"/>
      <c r="F5" s="75" t="s">
        <v>71</v>
      </c>
      <c r="G5" s="76"/>
      <c r="H5" s="75" t="s">
        <v>72</v>
      </c>
      <c r="I5" s="76"/>
      <c r="J5" s="44"/>
      <c r="K5" s="44"/>
      <c r="M5" s="74" t="s">
        <v>92</v>
      </c>
      <c r="N5" s="69">
        <f ca="1">N4*E3</f>
        <v>771.25</v>
      </c>
      <c r="P5" s="48">
        <v>30</v>
      </c>
      <c r="Q5" s="49">
        <f>G1</f>
        <v>70</v>
      </c>
      <c r="R5" s="68">
        <f ca="1">G12</f>
        <v>71.2</v>
      </c>
      <c r="S5" s="11">
        <f ca="1">G25</f>
        <v>4.6997874659144196</v>
      </c>
      <c r="T5" s="11">
        <f ca="1">G32</f>
        <v>6.766783998521789</v>
      </c>
    </row>
    <row r="6" spans="1:20" ht="27" customHeight="1">
      <c r="A6" s="38"/>
      <c r="B6" s="19" t="s">
        <v>64</v>
      </c>
      <c r="C6" s="31">
        <f ca="1">ROUND(NORMINV(RAND(),C$1,C$2),0)</f>
        <v>92</v>
      </c>
      <c r="D6" s="19" t="s">
        <v>62</v>
      </c>
      <c r="E6" s="31">
        <f ca="1">ROUND(NORMINV(RAND(),E$1,E$2),0)</f>
        <v>82</v>
      </c>
      <c r="F6" s="19" t="s">
        <v>25</v>
      </c>
      <c r="G6" s="31">
        <f ca="1">ROUND(NORMINV(RAND(),G$1,G$2),0)</f>
        <v>75</v>
      </c>
      <c r="H6" s="19" t="s">
        <v>29</v>
      </c>
      <c r="I6" s="31">
        <f ca="1">ROUND(NORMINV(RAND(),I$1,I$2),0)</f>
        <v>61</v>
      </c>
      <c r="J6" s="39"/>
      <c r="K6" s="39"/>
      <c r="M6" s="53" t="s">
        <v>93</v>
      </c>
      <c r="N6" s="54">
        <f ca="1">K17</f>
        <v>24.575000000000273</v>
      </c>
      <c r="P6" s="48">
        <v>45</v>
      </c>
      <c r="Q6" s="49">
        <f>I1</f>
        <v>65</v>
      </c>
      <c r="R6" s="68">
        <f ca="1">I12</f>
        <v>65.2</v>
      </c>
      <c r="S6" s="11">
        <f ca="1">I25</f>
        <v>4.6997874659144196</v>
      </c>
      <c r="T6" s="11">
        <f ca="1">I32</f>
        <v>5.5110861760643131</v>
      </c>
    </row>
    <row r="7" spans="1:20" ht="27" customHeight="1">
      <c r="A7" s="38"/>
      <c r="B7" s="19" t="s">
        <v>18</v>
      </c>
      <c r="C7" s="31">
        <f ca="1">ROUND(NORMINV(RAND(),C$1,C$2),0)</f>
        <v>101</v>
      </c>
      <c r="D7" s="19" t="s">
        <v>22</v>
      </c>
      <c r="E7" s="31">
        <f ca="1">ROUND(NORMINV(RAND(),E$1,E$2),0)</f>
        <v>82</v>
      </c>
      <c r="F7" s="19" t="s">
        <v>26</v>
      </c>
      <c r="G7" s="31">
        <f ca="1">ROUND(NORMINV(RAND(),G$1,G$2),0)</f>
        <v>70</v>
      </c>
      <c r="H7" s="19" t="s">
        <v>30</v>
      </c>
      <c r="I7" s="31">
        <f ca="1">ROUND(NORMINV(RAND(),I$1,I$2),0)</f>
        <v>60</v>
      </c>
      <c r="J7" s="39"/>
      <c r="K7" s="39"/>
      <c r="M7" s="53" t="s">
        <v>0</v>
      </c>
      <c r="N7" s="72">
        <f ca="1">N5/K17</f>
        <v>31.383519837232612</v>
      </c>
      <c r="O7" s="1"/>
    </row>
    <row r="8" spans="1:20" ht="27" customHeight="1">
      <c r="A8" s="38"/>
      <c r="B8" s="19" t="s">
        <v>19</v>
      </c>
      <c r="C8" s="31">
        <f ca="1">ROUND(NORMINV(RAND(),C$1,C$2),0)</f>
        <v>87</v>
      </c>
      <c r="D8" s="19" t="s">
        <v>73</v>
      </c>
      <c r="E8" s="31">
        <f ca="1">ROUND(NORMINV(RAND(),E$1,E$2),0)</f>
        <v>92</v>
      </c>
      <c r="F8" s="19" t="s">
        <v>55</v>
      </c>
      <c r="G8" s="31">
        <f ca="1">ROUND(NORMINV(RAND(),G$1,G$2),0)</f>
        <v>69</v>
      </c>
      <c r="H8" s="19" t="s">
        <v>31</v>
      </c>
      <c r="I8" s="31">
        <f ca="1">ROUND(NORMINV(RAND(),I$1,I$2),0)</f>
        <v>67</v>
      </c>
      <c r="J8" s="39"/>
      <c r="K8" s="39"/>
      <c r="M8" s="53" t="s">
        <v>17</v>
      </c>
      <c r="N8" s="72">
        <f ca="1">FINV(G3,N3,K16)</f>
        <v>3.2388715223610909</v>
      </c>
    </row>
    <row r="9" spans="1:20" ht="27" customHeight="1">
      <c r="A9" s="38"/>
      <c r="B9" s="19" t="s">
        <v>20</v>
      </c>
      <c r="C9" s="31">
        <f ca="1">ROUND(NORMINV(RAND(),C$1,C$2),0)</f>
        <v>91</v>
      </c>
      <c r="D9" s="19" t="s">
        <v>23</v>
      </c>
      <c r="E9" s="31">
        <f ca="1">ROUND(NORMINV(RAND(),E$1,E$2),0)</f>
        <v>88</v>
      </c>
      <c r="F9" s="19" t="s">
        <v>27</v>
      </c>
      <c r="G9" s="31">
        <f ca="1">ROUND(NORMINV(RAND(),G$1,G$2),0)</f>
        <v>78</v>
      </c>
      <c r="H9" s="19" t="s">
        <v>3</v>
      </c>
      <c r="I9" s="31">
        <f ca="1">ROUND(NORMINV(RAND(),I$1,I$2),0)</f>
        <v>68</v>
      </c>
      <c r="J9" s="39"/>
      <c r="K9" s="39"/>
    </row>
    <row r="10" spans="1:20" ht="27" customHeight="1">
      <c r="A10" s="57"/>
      <c r="B10" s="58" t="s">
        <v>21</v>
      </c>
      <c r="C10" s="14">
        <f ca="1">ROUND(NORMINV(RAND(),C$1,C$2),0)</f>
        <v>90</v>
      </c>
      <c r="D10" s="58" t="s">
        <v>24</v>
      </c>
      <c r="E10" s="14">
        <f ca="1">ROUND(NORMINV(RAND(),E$1,E$2),0)</f>
        <v>82</v>
      </c>
      <c r="F10" s="58" t="s">
        <v>28</v>
      </c>
      <c r="G10" s="14">
        <f ca="1">ROUND(NORMINV(RAND(),G$1,G$2),0)</f>
        <v>64</v>
      </c>
      <c r="H10" s="58" t="s">
        <v>32</v>
      </c>
      <c r="I10" s="14">
        <f ca="1">ROUND(NORMINV(RAND(),I$1,I$2),0)</f>
        <v>70</v>
      </c>
      <c r="J10" s="59"/>
      <c r="K10" s="59"/>
    </row>
    <row r="11" spans="1:20" ht="27" customHeight="1">
      <c r="A11" s="40" t="s">
        <v>74</v>
      </c>
      <c r="B11" s="19" t="s">
        <v>75</v>
      </c>
      <c r="C11" s="31">
        <f ca="1">SUM(C6:C10)</f>
        <v>461</v>
      </c>
      <c r="D11" s="19" t="s">
        <v>76</v>
      </c>
      <c r="E11" s="31">
        <f ca="1">SUM(E6:E10)</f>
        <v>426</v>
      </c>
      <c r="F11" s="19" t="s">
        <v>77</v>
      </c>
      <c r="G11" s="31">
        <f ca="1">SUM(G6:G10)</f>
        <v>356</v>
      </c>
      <c r="H11" s="19" t="s">
        <v>78</v>
      </c>
      <c r="I11" s="31">
        <f ca="1">SUM(I6:I10)</f>
        <v>326</v>
      </c>
      <c r="J11" s="19" t="s">
        <v>79</v>
      </c>
      <c r="K11" s="21">
        <f ca="1">SUM(C11:I11)</f>
        <v>1569</v>
      </c>
    </row>
    <row r="12" spans="1:20" ht="27" customHeight="1">
      <c r="A12" s="40" t="s">
        <v>80</v>
      </c>
      <c r="B12" s="19" t="s">
        <v>81</v>
      </c>
      <c r="C12" s="37">
        <f ca="1">C11/C14</f>
        <v>92.2</v>
      </c>
      <c r="D12" s="19" t="s">
        <v>82</v>
      </c>
      <c r="E12" s="37">
        <f ca="1">E11/E14</f>
        <v>85.2</v>
      </c>
      <c r="F12" s="19" t="s">
        <v>83</v>
      </c>
      <c r="G12" s="37">
        <f ca="1">G11/G14</f>
        <v>71.2</v>
      </c>
      <c r="H12" s="19" t="s">
        <v>4</v>
      </c>
      <c r="I12" s="37">
        <f ca="1">I11/I14</f>
        <v>65.2</v>
      </c>
      <c r="J12" s="19"/>
      <c r="K12" s="20"/>
    </row>
    <row r="13" spans="1:20" ht="27" customHeight="1">
      <c r="A13" s="27"/>
      <c r="B13" s="9"/>
      <c r="C13" s="27"/>
      <c r="D13" s="27"/>
      <c r="E13" s="27"/>
      <c r="F13" s="27"/>
      <c r="G13" s="27"/>
      <c r="H13" s="27"/>
      <c r="I13" s="27"/>
      <c r="J13" s="27"/>
      <c r="K13" s="27"/>
    </row>
    <row r="14" spans="1:20" ht="27" customHeight="1">
      <c r="A14" s="27"/>
      <c r="B14" s="9" t="s">
        <v>59</v>
      </c>
      <c r="C14" s="23">
        <f ca="1">COUNT(C6:C10)</f>
        <v>5</v>
      </c>
      <c r="D14" s="27"/>
      <c r="E14" s="23">
        <f ca="1">COUNT(E6:E10)</f>
        <v>5</v>
      </c>
      <c r="F14" s="27"/>
      <c r="G14" s="23">
        <f ca="1">COUNT(G6:G10)</f>
        <v>5</v>
      </c>
      <c r="H14" s="27"/>
      <c r="I14" s="23">
        <f ca="1">COUNT(I6:I10)</f>
        <v>5</v>
      </c>
      <c r="J14" s="9" t="s">
        <v>10</v>
      </c>
      <c r="K14" s="41">
        <f ca="1">SUM(C14:I14)</f>
        <v>20</v>
      </c>
    </row>
    <row r="15" spans="1:20" ht="27" customHeight="1">
      <c r="A15" s="27"/>
      <c r="B15" s="42" t="s">
        <v>60</v>
      </c>
      <c r="C15" s="29">
        <f ca="1">SUMSQ(C6:C10)-C11^2/C14</f>
        <v>110.80000000000291</v>
      </c>
      <c r="D15" s="29"/>
      <c r="E15" s="29">
        <f ca="1">SUMSQ(E6:E10)-E11^2/E14</f>
        <v>84.80000000000291</v>
      </c>
      <c r="F15" s="29"/>
      <c r="G15" s="29">
        <f ca="1">SUMSQ(G6:G10)-G11^2/G14</f>
        <v>118.79999999999927</v>
      </c>
      <c r="H15" s="29"/>
      <c r="I15" s="29">
        <f ca="1">SUMSQ(I6:I10)-I11^2/I14</f>
        <v>78.799999999999272</v>
      </c>
      <c r="J15" s="42" t="s">
        <v>47</v>
      </c>
      <c r="K15" s="28">
        <f ca="1">SUM(C15:I15)</f>
        <v>393.20000000000437</v>
      </c>
    </row>
    <row r="16" spans="1:20" ht="27" customHeight="1">
      <c r="A16" s="27"/>
      <c r="B16" s="9" t="s">
        <v>61</v>
      </c>
      <c r="C16" s="23">
        <f ca="1">C14-1</f>
        <v>4</v>
      </c>
      <c r="D16" s="27"/>
      <c r="E16" s="23">
        <f ca="1">E14-1</f>
        <v>4</v>
      </c>
      <c r="F16" s="27"/>
      <c r="G16" s="23">
        <f ca="1">G14-1</f>
        <v>4</v>
      </c>
      <c r="H16" s="27"/>
      <c r="I16" s="23">
        <f ca="1">I14-1</f>
        <v>4</v>
      </c>
      <c r="J16" s="9" t="s">
        <v>5</v>
      </c>
      <c r="K16" s="41">
        <f ca="1">SUM(C16:I16)</f>
        <v>16</v>
      </c>
    </row>
    <row r="17" spans="1:20" ht="27" customHeight="1">
      <c r="A17" s="27"/>
      <c r="B17" s="9" t="s">
        <v>11</v>
      </c>
      <c r="C17" s="26">
        <f ca="1">C15/C16</f>
        <v>27.700000000000728</v>
      </c>
      <c r="D17" s="26"/>
      <c r="E17" s="26">
        <f ca="1">E15/E16</f>
        <v>21.200000000000728</v>
      </c>
      <c r="F17" s="26"/>
      <c r="G17" s="26">
        <f ca="1">G15/G16</f>
        <v>29.699999999999818</v>
      </c>
      <c r="H17" s="26"/>
      <c r="I17" s="26">
        <f ca="1">I15/I16</f>
        <v>19.699999999999818</v>
      </c>
      <c r="J17" s="9" t="s">
        <v>6</v>
      </c>
      <c r="K17" s="28">
        <f ca="1">SUMPRODUCT(C17:I17,C18:I18)</f>
        <v>24.575000000000273</v>
      </c>
    </row>
    <row r="18" spans="1:20" ht="27" customHeight="1">
      <c r="A18" s="27"/>
      <c r="B18" s="9" t="s">
        <v>43</v>
      </c>
      <c r="C18" s="26">
        <f ca="1">C16/$K$16</f>
        <v>0.25</v>
      </c>
      <c r="D18" s="26"/>
      <c r="E18" s="26">
        <f ca="1">E16/$K$16</f>
        <v>0.25</v>
      </c>
      <c r="F18" s="26"/>
      <c r="G18" s="26">
        <f ca="1">G16/$K$16</f>
        <v>0.25</v>
      </c>
      <c r="H18" s="26"/>
      <c r="I18" s="26">
        <f ca="1">I16/$K$16</f>
        <v>0.25</v>
      </c>
      <c r="J18" s="27"/>
      <c r="K18" s="27"/>
    </row>
    <row r="19" spans="1:20" ht="27" customHeight="1">
      <c r="A19" s="27"/>
      <c r="B19" s="9" t="s">
        <v>44</v>
      </c>
      <c r="C19" s="26">
        <f ca="1">SQRT(C17)</f>
        <v>5.2630789467763757</v>
      </c>
      <c r="D19" s="26"/>
      <c r="E19" s="26">
        <f ca="1">SQRT(E17)</f>
        <v>4.6043457732886139</v>
      </c>
      <c r="F19" s="26"/>
      <c r="G19" s="26">
        <f ca="1">SQRT(G17)</f>
        <v>5.449770637375468</v>
      </c>
      <c r="H19" s="26"/>
      <c r="I19" s="26">
        <f ca="1">SQRT(I17)</f>
        <v>4.4384682042344092</v>
      </c>
      <c r="J19" s="27"/>
      <c r="K19" s="27"/>
    </row>
    <row r="20" spans="1:20" ht="27" customHeight="1">
      <c r="A20" s="27"/>
      <c r="B20" s="9" t="s">
        <v>45</v>
      </c>
      <c r="C20" s="26">
        <f ca="1">C17/C14</f>
        <v>5.5400000000001457</v>
      </c>
      <c r="D20" s="26"/>
      <c r="E20" s="26">
        <f ca="1">E17/E14</f>
        <v>4.2400000000001459</v>
      </c>
      <c r="F20" s="26"/>
      <c r="G20" s="26">
        <f ca="1">G17/G14</f>
        <v>5.939999999999964</v>
      </c>
      <c r="H20" s="26"/>
      <c r="I20" s="26">
        <f ca="1">I17/I14</f>
        <v>3.9399999999999635</v>
      </c>
      <c r="J20" s="27"/>
      <c r="K20" s="27"/>
    </row>
    <row r="21" spans="1:20" ht="27" customHeight="1" thickBot="1">
      <c r="A21" s="63"/>
      <c r="B21" s="64" t="s">
        <v>46</v>
      </c>
      <c r="C21" s="65">
        <f ca="1">SQRT(C20)</f>
        <v>2.3537204591879948</v>
      </c>
      <c r="D21" s="65"/>
      <c r="E21" s="65">
        <f ca="1">SQRT(E20)</f>
        <v>2.0591260281974355</v>
      </c>
      <c r="F21" s="65"/>
      <c r="G21" s="65">
        <f ca="1">SQRT(G20)</f>
        <v>2.4372115213907808</v>
      </c>
      <c r="H21" s="65"/>
      <c r="I21" s="65">
        <f ca="1">SQRT(I20)</f>
        <v>1.9849433241279115</v>
      </c>
      <c r="J21" s="63"/>
      <c r="K21" s="63"/>
    </row>
    <row r="22" spans="1:20" ht="27" customHeight="1" thickTop="1">
      <c r="A22" s="22"/>
      <c r="B22" s="73" t="s">
        <v>7</v>
      </c>
      <c r="C22" s="67"/>
      <c r="D22" s="67"/>
      <c r="E22" s="67"/>
      <c r="F22" s="67"/>
      <c r="G22" s="67"/>
      <c r="H22" s="67"/>
      <c r="I22" s="67"/>
      <c r="J22" s="22"/>
      <c r="K22" s="47"/>
    </row>
    <row r="23" spans="1:20" ht="27" customHeight="1">
      <c r="A23" s="22"/>
      <c r="B23" s="9" t="s">
        <v>16</v>
      </c>
      <c r="C23" s="26">
        <f ca="1">SQRT($K$17/C14)</f>
        <v>2.2169799277395486</v>
      </c>
      <c r="D23" s="26"/>
      <c r="E23" s="26">
        <f ca="1">SQRT($K$17/E14)</f>
        <v>2.2169799277395486</v>
      </c>
      <c r="F23" s="26"/>
      <c r="G23" s="26">
        <f ca="1">SQRT($K$17/G14)</f>
        <v>2.2169799277395486</v>
      </c>
      <c r="H23" s="26"/>
      <c r="I23" s="26">
        <f ca="1">SQRT($K$17/I14)</f>
        <v>2.2169799277395486</v>
      </c>
      <c r="J23" s="22"/>
      <c r="K23" s="22"/>
    </row>
    <row r="24" spans="1:20" ht="27" customHeight="1">
      <c r="A24" s="22"/>
      <c r="B24" s="9" t="s">
        <v>1</v>
      </c>
      <c r="C24" s="26">
        <f ca="1">TINV(1-$I$3,$K$16)</f>
        <v>2.1199052851625781</v>
      </c>
      <c r="D24" s="27"/>
      <c r="E24" s="26">
        <f ca="1">TINV(1-$I$3,$K$16)</f>
        <v>2.1199052851625781</v>
      </c>
      <c r="F24" s="27"/>
      <c r="G24" s="26">
        <f ca="1">TINV(1-$I$3,$K$16)</f>
        <v>2.1199052851625781</v>
      </c>
      <c r="H24" s="27"/>
      <c r="I24" s="26">
        <f ca="1">TINV(1-$I$3,$K$16)</f>
        <v>2.1199052851625781</v>
      </c>
      <c r="J24" s="22"/>
      <c r="K24" s="22"/>
    </row>
    <row r="25" spans="1:20" ht="27" customHeight="1">
      <c r="A25" s="22"/>
      <c r="B25" s="10" t="s">
        <v>8</v>
      </c>
      <c r="C25" s="30">
        <f ca="1">C23*C24</f>
        <v>4.6997874659144196</v>
      </c>
      <c r="D25" s="30"/>
      <c r="E25" s="30">
        <f ca="1">E23*E24</f>
        <v>4.6997874659144196</v>
      </c>
      <c r="F25" s="30"/>
      <c r="G25" s="30">
        <f ca="1">G23*G24</f>
        <v>4.6997874659144196</v>
      </c>
      <c r="H25" s="30"/>
      <c r="I25" s="30">
        <f ca="1">I23*I24</f>
        <v>4.6997874659144196</v>
      </c>
      <c r="J25" s="22"/>
      <c r="K25" s="22"/>
    </row>
    <row r="26" spans="1:20" ht="27" customHeight="1">
      <c r="A26" s="22"/>
      <c r="B26" s="9" t="s">
        <v>69</v>
      </c>
      <c r="C26" s="26">
        <f ca="1">C12+C25</f>
        <v>96.899787465914429</v>
      </c>
      <c r="D26" s="27"/>
      <c r="E26" s="26">
        <f ca="1">E12+E25</f>
        <v>89.899787465914429</v>
      </c>
      <c r="F26" s="27"/>
      <c r="G26" s="26">
        <f ca="1">G12+G25</f>
        <v>75.899787465914429</v>
      </c>
      <c r="H26" s="27"/>
      <c r="I26" s="26">
        <f ca="1">I12+I25</f>
        <v>69.899787465914429</v>
      </c>
      <c r="J26" s="22"/>
      <c r="K26" s="22"/>
    </row>
    <row r="27" spans="1:20" ht="27" customHeight="1" thickBot="1">
      <c r="A27" s="66"/>
      <c r="B27" s="64" t="s">
        <v>70</v>
      </c>
      <c r="C27" s="65">
        <f ca="1">C12-C25</f>
        <v>87.500212534085577</v>
      </c>
      <c r="D27" s="63"/>
      <c r="E27" s="65">
        <f ca="1">E12-E25</f>
        <v>80.500212534085577</v>
      </c>
      <c r="F27" s="63"/>
      <c r="G27" s="65">
        <f ca="1">G12-G25</f>
        <v>66.500212534085577</v>
      </c>
      <c r="H27" s="63"/>
      <c r="I27" s="65">
        <f ca="1">I12-I25</f>
        <v>60.500212534085584</v>
      </c>
      <c r="J27" s="66"/>
      <c r="K27" s="66"/>
    </row>
    <row r="28" spans="1:20" ht="27" customHeight="1" thickTop="1">
      <c r="A28" s="22"/>
      <c r="B28" s="73" t="s">
        <v>12</v>
      </c>
      <c r="C28" s="67"/>
      <c r="D28" s="67"/>
      <c r="E28" s="67"/>
      <c r="F28" s="67"/>
      <c r="G28" s="67"/>
      <c r="H28" s="67"/>
      <c r="I28" s="67"/>
      <c r="J28" s="22"/>
      <c r="K28" s="22"/>
    </row>
    <row r="29" spans="1:20" ht="27" customHeight="1">
      <c r="A29" s="22"/>
      <c r="B29" s="9" t="s">
        <v>13</v>
      </c>
      <c r="C29" s="26">
        <f ca="1">C19</f>
        <v>5.2630789467763757</v>
      </c>
      <c r="D29" s="26"/>
      <c r="E29" s="26">
        <f ca="1">E19</f>
        <v>4.6043457732886139</v>
      </c>
      <c r="F29" s="26"/>
      <c r="G29" s="26">
        <f ca="1">G19</f>
        <v>5.449770637375468</v>
      </c>
      <c r="H29" s="26"/>
      <c r="I29" s="26">
        <f ca="1">I19</f>
        <v>4.4384682042344092</v>
      </c>
      <c r="J29" s="22"/>
      <c r="K29" s="22"/>
    </row>
    <row r="30" spans="1:20" ht="27" customHeight="1">
      <c r="A30" s="22"/>
      <c r="B30" s="9" t="s">
        <v>14</v>
      </c>
      <c r="C30" s="26">
        <f ca="1">C29/SQRT(C14)</f>
        <v>2.3537204591879948</v>
      </c>
      <c r="D30" s="26"/>
      <c r="E30" s="26">
        <f ca="1">E29/SQRT(E14)</f>
        <v>2.0591260281974351</v>
      </c>
      <c r="F30" s="26"/>
      <c r="G30" s="26">
        <f ca="1">G29/SQRT(G14)</f>
        <v>2.4372115213907803</v>
      </c>
      <c r="H30" s="26"/>
      <c r="I30" s="26">
        <f ca="1">I29/SQRT(I14)</f>
        <v>1.9849433241279117</v>
      </c>
      <c r="J30" s="22"/>
      <c r="K30" s="22"/>
      <c r="M30" s="25" t="s">
        <v>36</v>
      </c>
      <c r="N30" s="6"/>
      <c r="O30" s="6"/>
      <c r="P30" s="6"/>
      <c r="Q30" s="6"/>
      <c r="R30" s="6"/>
      <c r="S30" s="22"/>
      <c r="T30" s="22"/>
    </row>
    <row r="31" spans="1:20" ht="27" customHeight="1">
      <c r="A31" s="22"/>
      <c r="B31" s="9" t="s">
        <v>1</v>
      </c>
      <c r="C31" s="26">
        <f ca="1">TINV(1-$I$3,C16)</f>
        <v>2.7764451050438019</v>
      </c>
      <c r="D31" s="26"/>
      <c r="E31" s="26">
        <f ca="1">TINV(1-$I$3,E16)</f>
        <v>2.7764451050438019</v>
      </c>
      <c r="F31" s="26"/>
      <c r="G31" s="26">
        <f ca="1">TINV(1-$I$3,G16)</f>
        <v>2.7764451050438019</v>
      </c>
      <c r="H31" s="26"/>
      <c r="I31" s="26">
        <f ca="1">TINV(1-$I$3,I16)</f>
        <v>2.7764451050438019</v>
      </c>
      <c r="J31" s="22"/>
      <c r="K31" s="22"/>
      <c r="M31" s="45" t="s">
        <v>37</v>
      </c>
      <c r="N31" s="46" t="s">
        <v>38</v>
      </c>
      <c r="O31" s="46" t="s">
        <v>39</v>
      </c>
      <c r="P31" s="46" t="s">
        <v>40</v>
      </c>
      <c r="Q31" s="51" t="s">
        <v>42</v>
      </c>
      <c r="R31" s="51" t="s">
        <v>54</v>
      </c>
      <c r="S31" s="52" t="s">
        <v>94</v>
      </c>
      <c r="T31" s="22"/>
    </row>
    <row r="32" spans="1:20" ht="27" customHeight="1">
      <c r="A32" s="22"/>
      <c r="B32" s="10" t="s">
        <v>15</v>
      </c>
      <c r="C32" s="30">
        <f ca="1">C30*C31</f>
        <v>6.5349756475539582</v>
      </c>
      <c r="D32" s="30"/>
      <c r="E32" s="30">
        <f ca="1">E30*E31</f>
        <v>5.7170503816570539</v>
      </c>
      <c r="F32" s="30"/>
      <c r="G32" s="30">
        <f ca="1">G30*G31</f>
        <v>6.766783998521789</v>
      </c>
      <c r="H32" s="30"/>
      <c r="I32" s="30">
        <f ca="1">I30*I31</f>
        <v>5.5110861760643131</v>
      </c>
      <c r="J32" s="22"/>
      <c r="K32" s="22"/>
      <c r="M32" s="7" t="s">
        <v>84</v>
      </c>
      <c r="N32" s="8">
        <f>C3-1</f>
        <v>3</v>
      </c>
      <c r="O32" s="7">
        <f ca="1">SUMSQ(C11:I11)/E3-K11^2/K14</f>
        <v>2313.75</v>
      </c>
      <c r="P32" s="7">
        <f ca="1">O32/N32</f>
        <v>771.25</v>
      </c>
      <c r="Q32" s="71">
        <f ca="1">P32/P33</f>
        <v>31.383519837233191</v>
      </c>
      <c r="R32" s="71">
        <f>FINV(G3,N32,N33)</f>
        <v>3.2388715223610909</v>
      </c>
      <c r="S32" s="11" t="str">
        <f ca="1">IF(Q32&gt;R32,"Reject", "Don't reject")</f>
        <v>Reject</v>
      </c>
      <c r="T32" s="22"/>
    </row>
    <row r="33" spans="1:20" ht="27" customHeight="1">
      <c r="A33" s="22"/>
      <c r="B33" s="9" t="s">
        <v>69</v>
      </c>
      <c r="C33" s="29">
        <f ca="1">C12+C32</f>
        <v>98.734975647553966</v>
      </c>
      <c r="D33" s="29"/>
      <c r="E33" s="29">
        <f ca="1">E12+E32</f>
        <v>90.917050381657063</v>
      </c>
      <c r="F33" s="29"/>
      <c r="G33" s="29">
        <f ca="1">G12+G32</f>
        <v>77.966783998521791</v>
      </c>
      <c r="H33" s="29"/>
      <c r="I33" s="29">
        <f ca="1">I12+I32</f>
        <v>70.711086176064313</v>
      </c>
      <c r="J33" s="22"/>
      <c r="K33" s="22"/>
      <c r="M33" s="7" t="s">
        <v>85</v>
      </c>
      <c r="N33" s="8">
        <f>C3*(E3-1)</f>
        <v>16</v>
      </c>
      <c r="O33" s="7">
        <f ca="1">SUMSQ(C6:I10)-SUMSQ(C11:I11)/E3</f>
        <v>393.19999999999709</v>
      </c>
      <c r="P33" s="7">
        <f ca="1">O33/N33</f>
        <v>24.574999999999818</v>
      </c>
      <c r="Q33" s="7"/>
      <c r="R33" s="7"/>
      <c r="S33" s="22"/>
      <c r="T33" s="22"/>
    </row>
    <row r="34" spans="1:20" ht="27" customHeight="1">
      <c r="A34" s="22"/>
      <c r="B34" s="9" t="s">
        <v>70</v>
      </c>
      <c r="C34" s="29">
        <f ca="1">C12-C32</f>
        <v>85.665024352446039</v>
      </c>
      <c r="D34" s="29"/>
      <c r="E34" s="29">
        <f ca="1">E12-E32</f>
        <v>79.482949618342943</v>
      </c>
      <c r="F34" s="29"/>
      <c r="G34" s="29">
        <f ca="1">G12-G32</f>
        <v>64.433216001478215</v>
      </c>
      <c r="H34" s="29"/>
      <c r="I34" s="29">
        <f ca="1">I12-I32</f>
        <v>59.688913823935692</v>
      </c>
      <c r="J34" s="22"/>
      <c r="K34" s="22"/>
      <c r="M34" s="25" t="s">
        <v>86</v>
      </c>
      <c r="N34" s="24">
        <f>N32+N33</f>
        <v>19</v>
      </c>
      <c r="O34" s="25">
        <f ca="1">O32+O33</f>
        <v>2706.9499999999971</v>
      </c>
      <c r="P34" s="25"/>
      <c r="Q34" s="25"/>
      <c r="R34" s="25"/>
      <c r="S34" s="22"/>
      <c r="T34" s="22"/>
    </row>
    <row r="50" spans="2:11" ht="27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</sheetData>
  <mergeCells count="5">
    <mergeCell ref="B5:C5"/>
    <mergeCell ref="D5:E5"/>
    <mergeCell ref="F5:G5"/>
    <mergeCell ref="H5:I5"/>
    <mergeCell ref="B4:I4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ANOVA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2013-04-15T15:06:16Z</dcterms:modified>
</cp:coreProperties>
</file>