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960" yWindow="40" windowWidth="24040" windowHeight="16740" tabRatio="702"/>
  </bookViews>
  <sheets>
    <sheet name="BSD-Incentive" sheetId="3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6" i="3"/>
  <c r="C7"/>
  <c r="C8"/>
  <c r="C9"/>
  <c r="C10"/>
  <c r="C11"/>
  <c r="C12"/>
  <c r="C13"/>
  <c r="C16"/>
  <c r="C19"/>
  <c r="E6"/>
  <c r="E7"/>
  <c r="E8"/>
  <c r="E9"/>
  <c r="E10"/>
  <c r="E11"/>
  <c r="E12"/>
  <c r="E13"/>
  <c r="E16"/>
  <c r="E19"/>
  <c r="C21"/>
  <c r="E21"/>
  <c r="O9"/>
  <c r="E1"/>
  <c r="C29"/>
  <c r="E14"/>
  <c r="C14"/>
  <c r="D15"/>
  <c r="C17"/>
  <c r="C18"/>
  <c r="C20"/>
  <c r="E17"/>
  <c r="E18"/>
  <c r="E20"/>
  <c r="D25"/>
  <c r="D27"/>
  <c r="I6"/>
  <c r="D26"/>
  <c r="I7"/>
  <c r="I8"/>
  <c r="E22"/>
  <c r="L30"/>
  <c r="L31"/>
  <c r="L32"/>
  <c r="L33"/>
  <c r="L3"/>
  <c r="C22"/>
  <c r="K30"/>
  <c r="K31"/>
  <c r="K32"/>
  <c r="K33"/>
  <c r="L2"/>
  <c r="I31"/>
  <c r="I32"/>
  <c r="I33"/>
  <c r="I35"/>
  <c r="I34"/>
  <c r="H31"/>
  <c r="E23"/>
  <c r="E24"/>
  <c r="C23"/>
  <c r="H32"/>
  <c r="H33"/>
  <c r="K2"/>
  <c r="K3"/>
  <c r="I3"/>
  <c r="I2"/>
  <c r="J3"/>
  <c r="J2"/>
  <c r="L6"/>
  <c r="L7"/>
  <c r="L8"/>
  <c r="L10"/>
  <c r="L9"/>
  <c r="L35"/>
  <c r="L34"/>
  <c r="K35"/>
  <c r="K34"/>
  <c r="H35"/>
  <c r="H34"/>
  <c r="C24"/>
</calcChain>
</file>

<file path=xl/sharedStrings.xml><?xml version="1.0" encoding="utf-8"?>
<sst xmlns="http://schemas.openxmlformats.org/spreadsheetml/2006/main" count="69" uniqueCount="61">
  <si>
    <r>
      <t>x</t>
    </r>
    <r>
      <rPr>
        <vertAlign val="subscript"/>
        <sz val="18"/>
        <color indexed="9"/>
        <rFont val="Times"/>
      </rPr>
      <t>62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</si>
  <si>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72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</si>
  <si>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82</t>
    </r>
    <r>
      <rPr>
        <sz val="18"/>
        <color indexed="9"/>
        <rFont val="Times"/>
      </rPr>
      <t xml:space="preserve"> =</t>
    </r>
    <phoneticPr fontId="2" type="noConversion"/>
  </si>
  <si>
    <t>CIs: HOV</t>
    <phoneticPr fontId="2" type="noConversion"/>
  </si>
  <si>
    <r>
      <t>df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</t>
    </r>
    <phoneticPr fontId="2" type="noConversion"/>
  </si>
  <si>
    <r>
      <t>est</t>
    </r>
    <r>
      <rPr>
        <vertAlign val="subscript"/>
        <sz val="18"/>
        <color indexed="9"/>
        <rFont val="Verdana"/>
      </rPr>
      <t>j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  <phoneticPr fontId="2" type="noConversion"/>
  </si>
  <si>
    <r>
      <t>w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</si>
  <si>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</si>
  <si>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</si>
  <si>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t>Amount of incentive</t>
    <phoneticPr fontId="2" type="noConversion"/>
  </si>
  <si>
    <r>
      <t>x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</t>
    </r>
    <phoneticPr fontId="2" type="noConversion"/>
  </si>
  <si>
    <t xml:space="preserve">Upper: </t>
    <phoneticPr fontId="2" type="noConversion"/>
  </si>
  <si>
    <t xml:space="preserve">Lower: 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</si>
  <si>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(M2-M1)</t>
    </r>
    <r>
      <rPr>
        <sz val="18"/>
        <color indexed="9"/>
        <rFont val="Times"/>
      </rPr>
      <t xml:space="preserve"> = </t>
    </r>
    <phoneticPr fontId="2" type="noConversion"/>
  </si>
  <si>
    <r>
      <t>s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</si>
  <si>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</si>
  <si>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t>HYPOTHESIS TESTING</t>
    <phoneticPr fontId="2" type="noConversion"/>
  </si>
  <si>
    <r>
      <t>a</t>
    </r>
    <r>
      <rPr>
        <sz val="18"/>
        <color indexed="9"/>
        <rFont val="Times"/>
      </rPr>
      <t xml:space="preserve"> =</t>
    </r>
    <phoneticPr fontId="2" type="noConversion"/>
  </si>
  <si>
    <t>$10/word</t>
    <phoneticPr fontId="2" type="noConversion"/>
  </si>
  <si>
    <t xml:space="preserve">CI = ± </t>
    <phoneticPr fontId="2" type="noConversion"/>
  </si>
  <si>
    <t xml:space="preserve">df = </t>
    <phoneticPr fontId="2" type="noConversion"/>
  </si>
  <si>
    <r>
      <t>m</t>
    </r>
    <r>
      <rPr>
        <vertAlign val="subscript"/>
        <sz val="18"/>
        <color indexed="9"/>
        <rFont val="Times"/>
      </rPr>
      <t>j</t>
    </r>
    <phoneticPr fontId="2" type="noConversion"/>
  </si>
  <si>
    <r>
      <t>(M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- 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>) =</t>
    </r>
    <phoneticPr fontId="2" type="noConversion"/>
  </si>
  <si>
    <t>CIs: non-HOV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</si>
  <si>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</si>
  <si>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Mj</t>
    </r>
    <r>
      <rPr>
        <sz val="18"/>
        <color indexed="9"/>
        <rFont val="Times"/>
      </rPr>
      <t xml:space="preserve"> = </t>
    </r>
    <phoneticPr fontId="2" type="noConversion"/>
  </si>
  <si>
    <t>CI = ±</t>
    <phoneticPr fontId="2" type="noConversion"/>
  </si>
  <si>
    <t>CI (non HOV)</t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</si>
  <si>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</si>
  <si>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</si>
  <si>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</si>
  <si>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</si>
  <si>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t>Decision:</t>
    <phoneticPr fontId="2" type="noConversion"/>
  </si>
  <si>
    <t>CI (HOV)</t>
    <phoneticPr fontId="2" type="noConversion"/>
  </si>
  <si>
    <t>Incentive</t>
    <phoneticPr fontId="2" type="noConversion"/>
  </si>
  <si>
    <t xml:space="preserve">Obt t = </t>
    <phoneticPr fontId="2" type="noConversion"/>
  </si>
  <si>
    <r>
      <t>Crit t</t>
    </r>
    <r>
      <rPr>
        <vertAlign val="subscript"/>
        <sz val="18"/>
        <color indexed="9"/>
        <rFont val="Times"/>
      </rPr>
      <t>1Q</t>
    </r>
    <r>
      <rPr>
        <sz val="18"/>
        <color indexed="9"/>
        <rFont val="Times"/>
      </rPr>
      <t xml:space="preserve"> = </t>
    </r>
    <phoneticPr fontId="2" type="noConversion"/>
  </si>
  <si>
    <r>
      <t>Crit t</t>
    </r>
    <r>
      <rPr>
        <vertAlign val="subscript"/>
        <sz val="18"/>
        <color indexed="9"/>
        <rFont val="Times"/>
      </rPr>
      <t>2Q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</si>
  <si>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j</t>
    </r>
    <phoneticPr fontId="2" type="noConversion"/>
  </si>
  <si>
    <r>
      <t>n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</si>
  <si>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</si>
  <si>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</si>
  <si>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CI's around (M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- 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>)</t>
    </r>
    <phoneticPr fontId="2" type="noConversion"/>
  </si>
  <si>
    <t>For Graphs:</t>
    <phoneticPr fontId="2" type="noConversion"/>
  </si>
  <si>
    <t>$1/word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</si>
  <si>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(M2-M1)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</si>
  <si>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  <phoneticPr fontId="2" type="noConversion"/>
  </si>
  <si>
    <t xml:space="preserve">CI % = </t>
    <phoneticPr fontId="2" type="noConversion"/>
  </si>
  <si>
    <r>
      <t>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</t>
    </r>
    <phoneticPr fontId="2" type="noConversion"/>
  </si>
  <si>
    <r>
      <t>SS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</si>
  <si>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</si>
  <si>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</si>
  <si>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</si>
  <si>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</si>
  <si>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61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</si>
  <si>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71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</si>
  <si>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81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</si>
  <si>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</si>
  <si>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</si>
  <si>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242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</si>
  <si>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52</t>
    </r>
    <r>
      <rPr>
        <sz val="18"/>
        <color indexed="9"/>
        <rFont val="Times"/>
      </rPr>
      <t xml:space="preserve"> =</t>
    </r>
    <phoneticPr fontId="2" type="noConversion"/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</si>
</sst>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2" formatCode="#,##0.0"/>
    <numFmt numFmtId="173" formatCode="#,##0.000"/>
    <numFmt numFmtId="174" formatCode="#,##0.0000"/>
  </numFmts>
  <fonts count="12">
    <font>
      <sz val="18"/>
      <name val="Times"/>
    </font>
    <font>
      <sz val="10"/>
      <name val="Verdana"/>
    </font>
    <font>
      <sz val="8"/>
      <name val="Verdana"/>
    </font>
    <font>
      <sz val="18"/>
      <color indexed="13"/>
      <name val="Times"/>
    </font>
    <font>
      <sz val="18"/>
      <color indexed="9"/>
      <name val="Times"/>
    </font>
    <font>
      <sz val="18"/>
      <color indexed="9"/>
      <name val="Symbol"/>
    </font>
    <font>
      <vertAlign val="subscript"/>
      <sz val="18"/>
      <color indexed="9"/>
      <name val="Times"/>
    </font>
    <font>
      <u/>
      <sz val="18"/>
      <color indexed="9"/>
      <name val="Times"/>
    </font>
    <font>
      <vertAlign val="superscript"/>
      <sz val="18"/>
      <color indexed="9"/>
      <name val="Times"/>
    </font>
    <font>
      <vertAlign val="subscript"/>
      <sz val="18"/>
      <color indexed="9"/>
      <name val="Verdana"/>
    </font>
    <font>
      <u/>
      <sz val="18"/>
      <color indexed="12"/>
      <name val="Times"/>
    </font>
    <font>
      <u/>
      <sz val="18"/>
      <color indexed="20"/>
      <name val="Times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9"/>
      </bottom>
      <diagonal/>
    </border>
  </borders>
  <cellStyleXfs count="4">
    <xf numFmtId="4" fontId="0" fillId="0" borderId="0">
      <alignment horizontal="center" vertical="center"/>
    </xf>
    <xf numFmtId="9" fontId="1" fillId="0" borderId="0" applyFont="0" applyFill="0" applyBorder="0" applyAlignment="0" applyProtection="0"/>
    <xf numFmtId="4" fontId="10" fillId="0" borderId="0" applyNumberFormat="0" applyFill="0" applyBorder="0" applyAlignment="0" applyProtection="0">
      <alignment horizontal="center" vertical="center"/>
    </xf>
    <xf numFmtId="4" fontId="11" fillId="0" borderId="0" applyNumberFormat="0" applyFill="0" applyBorder="0" applyAlignment="0" applyProtection="0">
      <alignment horizontal="center" vertical="center"/>
    </xf>
  </cellStyleXfs>
  <cellXfs count="67">
    <xf numFmtId="4" fontId="0" fillId="0" borderId="0" xfId="0">
      <alignment horizontal="center" vertical="center"/>
    </xf>
    <xf numFmtId="4" fontId="0" fillId="0" borderId="0" xfId="0" applyAlignment="1">
      <alignment horizontal="right" vertical="center"/>
    </xf>
    <xf numFmtId="4" fontId="0" fillId="0" borderId="0" xfId="0" quotePrefix="1" applyAlignment="1">
      <alignment horizontal="left" vertical="center"/>
    </xf>
    <xf numFmtId="4" fontId="0" fillId="0" borderId="0" xfId="0" applyAlignment="1">
      <alignment horizontal="center" vertical="center"/>
    </xf>
    <xf numFmtId="4" fontId="0" fillId="0" borderId="0" xfId="0" applyBorder="1" applyAlignment="1">
      <alignment horizontal="right" vertical="center"/>
    </xf>
    <xf numFmtId="4" fontId="0" fillId="2" borderId="0" xfId="0" applyFill="1" applyAlignment="1">
      <alignment horizontal="right" vertical="center"/>
    </xf>
    <xf numFmtId="4" fontId="0" fillId="2" borderId="0" xfId="0" applyFill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4" fontId="0" fillId="0" borderId="0" xfId="0" applyAlignment="1">
      <alignment horizontal="left" vertical="center"/>
    </xf>
    <xf numFmtId="4" fontId="0" fillId="0" borderId="0" xfId="0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3" fontId="0" fillId="0" borderId="0" xfId="1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" fillId="3" borderId="0" xfId="0" applyFont="1" applyFill="1" applyAlignment="1">
      <alignment horizontal="center" vertical="center"/>
    </xf>
    <xf numFmtId="4" fontId="4" fillId="3" borderId="0" xfId="0" applyFont="1" applyFill="1" applyAlignment="1">
      <alignment horizontal="right" vertical="center"/>
    </xf>
    <xf numFmtId="172" fontId="4" fillId="3" borderId="0" xfId="0" applyNumberFormat="1" applyFont="1" applyFill="1" applyAlignment="1">
      <alignment horizontal="right" vertical="center"/>
    </xf>
    <xf numFmtId="173" fontId="4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172" fontId="4" fillId="3" borderId="0" xfId="0" applyNumberFormat="1" applyFont="1" applyFill="1" applyAlignment="1">
      <alignment horizontal="center" vertical="center"/>
    </xf>
    <xf numFmtId="4" fontId="4" fillId="3" borderId="0" xfId="0" applyFont="1" applyFill="1" applyBorder="1" applyAlignment="1">
      <alignment horizontal="right" vertical="center"/>
    </xf>
    <xf numFmtId="4" fontId="3" fillId="3" borderId="0" xfId="0" applyFont="1" applyFill="1" applyBorder="1" applyAlignment="1">
      <alignment horizontal="right" vertical="center"/>
    </xf>
    <xf numFmtId="4" fontId="3" fillId="3" borderId="0" xfId="0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" fillId="4" borderId="0" xfId="0" applyFont="1" applyFill="1" applyAlignment="1">
      <alignment horizontal="center" vertical="center"/>
    </xf>
    <xf numFmtId="4" fontId="4" fillId="4" borderId="0" xfId="0" applyFont="1" applyFill="1" applyAlignment="1">
      <alignment horizontal="left" vertical="center"/>
    </xf>
    <xf numFmtId="4" fontId="4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" vertical="center"/>
    </xf>
    <xf numFmtId="4" fontId="4" fillId="5" borderId="0" xfId="0" applyFont="1" applyFill="1" applyAlignment="1">
      <alignment horizontal="right" vertical="center"/>
    </xf>
    <xf numFmtId="4" fontId="0" fillId="0" borderId="0" xfId="0" applyBorder="1" applyAlignment="1">
      <alignment horizontal="center" vertical="center"/>
    </xf>
    <xf numFmtId="3" fontId="5" fillId="4" borderId="0" xfId="0" applyNumberFormat="1" applyFont="1" applyFill="1" applyAlignment="1">
      <alignment horizontal="right" vertical="center"/>
    </xf>
    <xf numFmtId="4" fontId="4" fillId="4" borderId="0" xfId="0" applyNumberFormat="1" applyFont="1" applyFill="1" applyAlignment="1">
      <alignment horizontal="left" vertical="center"/>
    </xf>
    <xf numFmtId="3" fontId="4" fillId="4" borderId="0" xfId="0" applyNumberFormat="1" applyFont="1" applyFill="1" applyAlignment="1">
      <alignment horizontal="left" vertical="center"/>
    </xf>
    <xf numFmtId="4" fontId="4" fillId="5" borderId="0" xfId="0" applyFont="1" applyFill="1" applyBorder="1" applyAlignment="1">
      <alignment horizontal="right" vertical="center"/>
    </xf>
    <xf numFmtId="3" fontId="4" fillId="5" borderId="0" xfId="0" applyNumberFormat="1" applyFont="1" applyFill="1" applyBorder="1" applyAlignment="1">
      <alignment horizontal="right" vertical="center"/>
    </xf>
    <xf numFmtId="173" fontId="4" fillId="5" borderId="0" xfId="0" applyNumberFormat="1" applyFont="1" applyFill="1" applyAlignment="1">
      <alignment horizontal="center" vertical="center"/>
    </xf>
    <xf numFmtId="173" fontId="4" fillId="5" borderId="0" xfId="0" applyNumberFormat="1" applyFont="1" applyFill="1" applyBorder="1" applyAlignment="1">
      <alignment horizontal="left" vertical="center"/>
    </xf>
    <xf numFmtId="173" fontId="4" fillId="5" borderId="0" xfId="0" applyNumberFormat="1" applyFont="1" applyFill="1" applyAlignment="1">
      <alignment horizontal="left" vertical="center"/>
    </xf>
    <xf numFmtId="4" fontId="0" fillId="3" borderId="0" xfId="0" applyFill="1" applyAlignment="1">
      <alignment horizontal="center" vertical="center"/>
    </xf>
    <xf numFmtId="3" fontId="4" fillId="3" borderId="0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center" vertical="center"/>
    </xf>
    <xf numFmtId="173" fontId="4" fillId="3" borderId="0" xfId="0" applyNumberFormat="1" applyFont="1" applyFill="1" applyAlignment="1">
      <alignment horizontal="left" vertical="center"/>
    </xf>
    <xf numFmtId="3" fontId="4" fillId="3" borderId="0" xfId="0" applyNumberFormat="1" applyFont="1" applyFill="1" applyAlignment="1">
      <alignment horizontal="left" vertical="center"/>
    </xf>
    <xf numFmtId="4" fontId="4" fillId="3" borderId="0" xfId="0" applyFont="1" applyFill="1" applyAlignment="1">
      <alignment horizontal="left" vertical="center"/>
    </xf>
    <xf numFmtId="173" fontId="4" fillId="3" borderId="0" xfId="0" applyNumberFormat="1" applyFont="1" applyFill="1" applyBorder="1" applyAlignment="1">
      <alignment horizontal="left" vertical="center"/>
    </xf>
    <xf numFmtId="173" fontId="4" fillId="3" borderId="0" xfId="0" applyNumberFormat="1" applyFont="1" applyFill="1" applyBorder="1" applyAlignment="1">
      <alignment horizontal="center" vertical="center"/>
    </xf>
    <xf numFmtId="4" fontId="4" fillId="3" borderId="0" xfId="0" applyFont="1" applyFill="1" applyBorder="1" applyAlignment="1">
      <alignment horizontal="center" vertical="center"/>
    </xf>
    <xf numFmtId="4" fontId="4" fillId="3" borderId="0" xfId="0" applyFont="1" applyFill="1" applyBorder="1" applyAlignment="1">
      <alignment horizontal="left" vertical="center"/>
    </xf>
    <xf numFmtId="172" fontId="4" fillId="3" borderId="0" xfId="0" applyNumberFormat="1" applyFont="1" applyFill="1" applyBorder="1" applyAlignment="1">
      <alignment horizontal="center" vertical="center"/>
    </xf>
    <xf numFmtId="173" fontId="3" fillId="3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4" fontId="5" fillId="6" borderId="0" xfId="0" applyFont="1" applyFill="1" applyBorder="1" applyAlignment="1">
      <alignment horizontal="right"/>
    </xf>
    <xf numFmtId="2" fontId="4" fillId="6" borderId="0" xfId="0" applyNumberFormat="1" applyFont="1" applyFill="1" applyBorder="1" applyAlignment="1">
      <alignment horizontal="left"/>
    </xf>
    <xf numFmtId="4" fontId="4" fillId="6" borderId="0" xfId="0" applyFont="1" applyFill="1" applyBorder="1" applyAlignment="1">
      <alignment horizontal="right" vertical="center"/>
    </xf>
    <xf numFmtId="9" fontId="4" fillId="6" borderId="0" xfId="1" applyFont="1" applyFill="1" applyBorder="1" applyAlignment="1">
      <alignment horizontal="left" vertical="center"/>
    </xf>
    <xf numFmtId="4" fontId="4" fillId="5" borderId="2" xfId="0" applyFont="1" applyFill="1" applyBorder="1" applyAlignment="1">
      <alignment horizontal="right" vertical="center"/>
    </xf>
    <xf numFmtId="3" fontId="4" fillId="5" borderId="2" xfId="0" applyNumberFormat="1" applyFont="1" applyFill="1" applyBorder="1" applyAlignment="1">
      <alignment horizontal="center" vertical="center"/>
    </xf>
    <xf numFmtId="4" fontId="3" fillId="3" borderId="1" xfId="0" applyFont="1" applyFill="1" applyBorder="1" applyAlignment="1">
      <alignment horizontal="center" vertical="center"/>
    </xf>
    <xf numFmtId="4" fontId="4" fillId="6" borderId="1" xfId="0" applyFont="1" applyFill="1" applyBorder="1" applyAlignment="1">
      <alignment horizontal="center" vertical="center"/>
    </xf>
    <xf numFmtId="4" fontId="4" fillId="6" borderId="0" xfId="0" applyFont="1" applyFill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4" fontId="3" fillId="3" borderId="0" xfId="0" applyFont="1" applyFill="1" applyBorder="1" applyAlignment="1">
      <alignment horizontal="left" vertical="center"/>
    </xf>
    <xf numFmtId="174" fontId="0" fillId="0" borderId="0" xfId="0" applyNumberFormat="1" applyAlignment="1">
      <alignment horizontal="center" vertical="center"/>
    </xf>
    <xf numFmtId="173" fontId="4" fillId="3" borderId="0" xfId="0" applyNumberFormat="1" applyFont="1" applyFill="1" applyBorder="1" applyAlignment="1">
      <alignment horizontal="center" vertical="center"/>
    </xf>
    <xf numFmtId="4" fontId="7" fillId="6" borderId="1" xfId="0" applyFont="1" applyFill="1" applyBorder="1" applyAlignment="1">
      <alignment horizontal="center" vertical="center"/>
    </xf>
    <xf numFmtId="4" fontId="4" fillId="6" borderId="0" xfId="0" applyFont="1" applyFill="1" applyBorder="1" applyAlignment="1">
      <alignment horizontal="center" vertical="center"/>
    </xf>
    <xf numFmtId="4" fontId="4" fillId="3" borderId="0" xfId="0" applyFont="1" applyFill="1" applyBorder="1" applyAlignment="1">
      <alignment horizontal="left"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111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Assume HOV</a:t>
            </a:r>
          </a:p>
        </c:rich>
      </c:tx>
      <c:layout>
        <c:manualLayout>
          <c:xMode val="edge"/>
          <c:yMode val="edge"/>
          <c:x val="0.365271019518488"/>
          <c:y val="0.0204527559055118"/>
        </c:manualLayout>
      </c:layout>
    </c:title>
    <c:plotArea>
      <c:layout>
        <c:manualLayout>
          <c:layoutTarget val="inner"/>
          <c:xMode val="edge"/>
          <c:yMode val="edge"/>
          <c:x val="0.258457338552561"/>
          <c:y val="0.122460939573565"/>
          <c:w val="0.678769010316229"/>
          <c:h val="0.686075909050694"/>
        </c:manualLayout>
      </c:layout>
      <c:scatterChart>
        <c:scatterStyle val="lineMarker"/>
        <c:ser>
          <c:idx val="0"/>
          <c:order val="0"/>
          <c:tx>
            <c:v>mu's</c:v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'BSD-Incentive'!$H$2:$H$3</c:f>
              <c:numCache>
                <c:formatCode>#,##0.00</c:formatCode>
                <c:ptCount val="2"/>
                <c:pt idx="0">
                  <c:v>1.0</c:v>
                </c:pt>
                <c:pt idx="1">
                  <c:v>10.0</c:v>
                </c:pt>
              </c:numCache>
            </c:numRef>
          </c:xVal>
          <c:yVal>
            <c:numRef>
              <c:f>'BSD-Incentive'!$I$2:$I$3</c:f>
              <c:numCache>
                <c:formatCode>#,##0.00</c:formatCode>
                <c:ptCount val="2"/>
                <c:pt idx="0">
                  <c:v>13.0</c:v>
                </c:pt>
                <c:pt idx="1">
                  <c:v>13.0</c:v>
                </c:pt>
              </c:numCache>
            </c:numRef>
          </c:yVal>
        </c:ser>
        <c:ser>
          <c:idx val="1"/>
          <c:order val="1"/>
          <c:tx>
            <c:v>Means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'BSD-Incentive'!$K$2:$K$3</c:f>
                <c:numCache>
                  <c:formatCode>General</c:formatCode>
                  <c:ptCount val="2"/>
                  <c:pt idx="0">
                    <c:v>1.350032662225905</c:v>
                  </c:pt>
                  <c:pt idx="1">
                    <c:v>1.350032662225905</c:v>
                  </c:pt>
                </c:numCache>
              </c:numRef>
            </c:plus>
            <c:minus>
              <c:numRef>
                <c:f>'BSD-Incentive'!$K$2:$K$3</c:f>
                <c:numCache>
                  <c:formatCode>General</c:formatCode>
                  <c:ptCount val="2"/>
                  <c:pt idx="0">
                    <c:v>1.350032662225905</c:v>
                  </c:pt>
                  <c:pt idx="1">
                    <c:v>1.350032662225905</c:v>
                  </c:pt>
                </c:numCache>
              </c:numRef>
            </c:minus>
            <c:spPr>
              <a:ln w="19050" cmpd="sng">
                <a:solidFill>
                  <a:schemeClr val="accent2"/>
                </a:solidFill>
              </a:ln>
            </c:spPr>
          </c:errBars>
          <c:xVal>
            <c:numRef>
              <c:f>'BSD-Incentive'!$H$2:$H$3</c:f>
              <c:numCache>
                <c:formatCode>#,##0.00</c:formatCode>
                <c:ptCount val="2"/>
                <c:pt idx="0">
                  <c:v>1.0</c:v>
                </c:pt>
                <c:pt idx="1">
                  <c:v>10.0</c:v>
                </c:pt>
              </c:numCache>
            </c:numRef>
          </c:xVal>
          <c:yVal>
            <c:numRef>
              <c:f>'BSD-Incentive'!$J$2:$J$3</c:f>
              <c:numCache>
                <c:formatCode>#,##0.00</c:formatCode>
                <c:ptCount val="2"/>
                <c:pt idx="0">
                  <c:v>13.25</c:v>
                </c:pt>
                <c:pt idx="1">
                  <c:v>12.875</c:v>
                </c:pt>
              </c:numCache>
            </c:numRef>
          </c:yVal>
        </c:ser>
        <c:axId val="365535000"/>
        <c:axId val="365704968"/>
      </c:scatterChart>
      <c:valAx>
        <c:axId val="365535000"/>
        <c:scaling>
          <c:orientation val="minMax"/>
          <c:max val="11.0"/>
          <c:min val="0.0"/>
        </c:scaling>
        <c:axPos val="b"/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Incentive (dollars per word)</a:t>
                </a:r>
              </a:p>
            </c:rich>
          </c:tx>
          <c:layout>
            <c:manualLayout>
              <c:xMode val="edge"/>
              <c:yMode val="edge"/>
              <c:x val="0.193581556982448"/>
              <c:y val="0.928539325842697"/>
            </c:manualLayout>
          </c:layout>
        </c:title>
        <c:numFmt formatCode="#,##0" sourceLinked="0"/>
        <c:tickLblPos val="nextTo"/>
        <c:spPr>
          <a:ln>
            <a:solidFill>
              <a:schemeClr val="tx1"/>
            </a:solidFill>
          </a:ln>
        </c:spPr>
        <c:txPr>
          <a:bodyPr anchor="t" anchorCtr="0"/>
          <a:lstStyle/>
          <a:p>
            <a:pPr>
              <a:defRPr sz="2000"/>
            </a:pPr>
            <a:endParaRPr lang="en-US"/>
          </a:p>
        </c:txPr>
        <c:crossAx val="365704968"/>
        <c:crosses val="autoZero"/>
        <c:crossBetween val="midCat"/>
        <c:majorUnit val="5.0"/>
        <c:minorUnit val="0.03"/>
      </c:valAx>
      <c:valAx>
        <c:axId val="365704968"/>
        <c:scaling>
          <c:orientation val="minMax"/>
          <c:max val="24.0"/>
          <c:min val="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Proportion words recalled</a:t>
                </a:r>
              </a:p>
            </c:rich>
          </c:tx>
          <c:layout>
            <c:manualLayout>
              <c:xMode val="edge"/>
              <c:yMode val="edge"/>
              <c:x val="0.0"/>
              <c:y val="0.160736795541007"/>
            </c:manualLayout>
          </c:layout>
        </c:title>
        <c:numFmt formatCode="#,##0" sourceLinked="0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365535000"/>
        <c:crossesAt val="-5.0"/>
        <c:crossBetween val="midCat"/>
        <c:majorUnit val="5.0"/>
      </c:valAx>
      <c:spPr>
        <a:ln w="19050" cmpd="sng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91346475976119"/>
          <c:y val="0.162264354596125"/>
          <c:w val="0.345918884110296"/>
          <c:h val="0.135627343986065"/>
        </c:manualLayout>
      </c:layout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Don't</a:t>
            </a:r>
            <a:r>
              <a:rPr lang="en-US" sz="2400" b="0" baseline="0"/>
              <a:t> a</a:t>
            </a:r>
            <a:r>
              <a:rPr lang="en-US" sz="2400" b="0"/>
              <a:t>ssume HOV</a:t>
            </a:r>
          </a:p>
        </c:rich>
      </c:tx>
      <c:layout>
        <c:manualLayout>
          <c:xMode val="edge"/>
          <c:yMode val="edge"/>
          <c:x val="0.266192595490781"/>
          <c:y val="0.0130514720142741"/>
        </c:manualLayout>
      </c:layout>
    </c:title>
    <c:plotArea>
      <c:layout>
        <c:manualLayout>
          <c:layoutTarget val="inner"/>
          <c:xMode val="edge"/>
          <c:yMode val="edge"/>
          <c:x val="0.258457338552561"/>
          <c:y val="0.122460939573565"/>
          <c:w val="0.678769010316229"/>
          <c:h val="0.686075909050694"/>
        </c:manualLayout>
      </c:layout>
      <c:scatterChart>
        <c:scatterStyle val="lineMarker"/>
        <c:ser>
          <c:idx val="0"/>
          <c:order val="0"/>
          <c:tx>
            <c:v>mu's</c:v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'BSD-Incentive'!$H$2:$H$3</c:f>
              <c:numCache>
                <c:formatCode>#,##0.00</c:formatCode>
                <c:ptCount val="2"/>
                <c:pt idx="0">
                  <c:v>1.0</c:v>
                </c:pt>
                <c:pt idx="1">
                  <c:v>10.0</c:v>
                </c:pt>
              </c:numCache>
            </c:numRef>
          </c:xVal>
          <c:yVal>
            <c:numRef>
              <c:f>'BSD-Incentive'!$I$2:$I$3</c:f>
              <c:numCache>
                <c:formatCode>#,##0.00</c:formatCode>
                <c:ptCount val="2"/>
                <c:pt idx="0">
                  <c:v>13.0</c:v>
                </c:pt>
                <c:pt idx="1">
                  <c:v>13.0</c:v>
                </c:pt>
              </c:numCache>
            </c:numRef>
          </c:yVal>
        </c:ser>
        <c:ser>
          <c:idx val="1"/>
          <c:order val="1"/>
          <c:tx>
            <c:v>Means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'BSD-Incentive'!$L$2:$L$3</c:f>
                <c:numCache>
                  <c:formatCode>General</c:formatCode>
                  <c:ptCount val="2"/>
                  <c:pt idx="0">
                    <c:v>1.828902397780225</c:v>
                  </c:pt>
                  <c:pt idx="1">
                    <c:v>1.042036085104299</c:v>
                  </c:pt>
                </c:numCache>
              </c:numRef>
            </c:plus>
            <c:minus>
              <c:numRef>
                <c:f>'BSD-Incentive'!$L$2:$L$3</c:f>
                <c:numCache>
                  <c:formatCode>General</c:formatCode>
                  <c:ptCount val="2"/>
                  <c:pt idx="0">
                    <c:v>1.828902397780225</c:v>
                  </c:pt>
                  <c:pt idx="1">
                    <c:v>1.042036085104299</c:v>
                  </c:pt>
                </c:numCache>
              </c:numRef>
            </c:minus>
            <c:spPr>
              <a:ln w="19050" cmpd="sng">
                <a:solidFill>
                  <a:schemeClr val="accent2"/>
                </a:solidFill>
              </a:ln>
            </c:spPr>
          </c:errBars>
          <c:xVal>
            <c:numRef>
              <c:f>'BSD-Incentive'!$H$2:$H$3</c:f>
              <c:numCache>
                <c:formatCode>#,##0.00</c:formatCode>
                <c:ptCount val="2"/>
                <c:pt idx="0">
                  <c:v>1.0</c:v>
                </c:pt>
                <c:pt idx="1">
                  <c:v>10.0</c:v>
                </c:pt>
              </c:numCache>
            </c:numRef>
          </c:xVal>
          <c:yVal>
            <c:numRef>
              <c:f>'BSD-Incentive'!$J$2:$J$3</c:f>
              <c:numCache>
                <c:formatCode>#,##0.00</c:formatCode>
                <c:ptCount val="2"/>
                <c:pt idx="0">
                  <c:v>13.25</c:v>
                </c:pt>
                <c:pt idx="1">
                  <c:v>12.875</c:v>
                </c:pt>
              </c:numCache>
            </c:numRef>
          </c:yVal>
        </c:ser>
        <c:axId val="365844136"/>
        <c:axId val="361986440"/>
      </c:scatterChart>
      <c:valAx>
        <c:axId val="365844136"/>
        <c:scaling>
          <c:orientation val="minMax"/>
          <c:max val="11.0"/>
          <c:min val="0.0"/>
        </c:scaling>
        <c:axPos val="b"/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Incentive (dollars per word)</a:t>
                </a:r>
              </a:p>
            </c:rich>
          </c:tx>
          <c:layout>
            <c:manualLayout>
              <c:xMode val="edge"/>
              <c:yMode val="edge"/>
              <c:x val="0.193581556982448"/>
              <c:y val="0.928539325842697"/>
            </c:manualLayout>
          </c:layout>
        </c:title>
        <c:numFmt formatCode="#,##0" sourceLinked="0"/>
        <c:tickLblPos val="nextTo"/>
        <c:spPr>
          <a:ln>
            <a:solidFill>
              <a:schemeClr val="tx1"/>
            </a:solidFill>
          </a:ln>
        </c:spPr>
        <c:txPr>
          <a:bodyPr anchor="t" anchorCtr="0"/>
          <a:lstStyle/>
          <a:p>
            <a:pPr>
              <a:defRPr sz="2000"/>
            </a:pPr>
            <a:endParaRPr lang="en-US"/>
          </a:p>
        </c:txPr>
        <c:crossAx val="361986440"/>
        <c:crosses val="autoZero"/>
        <c:crossBetween val="midCat"/>
        <c:majorUnit val="5.0"/>
        <c:minorUnit val="0.03"/>
      </c:valAx>
      <c:valAx>
        <c:axId val="361986440"/>
        <c:scaling>
          <c:orientation val="minMax"/>
          <c:max val="24.0"/>
          <c:min val="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Proportion words recalled</a:t>
                </a:r>
              </a:p>
            </c:rich>
          </c:tx>
          <c:layout>
            <c:manualLayout>
              <c:xMode val="edge"/>
              <c:yMode val="edge"/>
              <c:x val="0.0"/>
              <c:y val="0.160736795541007"/>
            </c:manualLayout>
          </c:layout>
        </c:title>
        <c:numFmt formatCode="#,##0" sourceLinked="0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365844136"/>
        <c:crossesAt val="-5.0"/>
        <c:crossBetween val="midCat"/>
        <c:majorUnit val="5.0"/>
      </c:valAx>
      <c:spPr>
        <a:ln w="19050" cmpd="sng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91346475976119"/>
          <c:y val="0.162264354596125"/>
          <c:w val="0.345918884110296"/>
          <c:h val="0.135627343986065"/>
        </c:manualLayout>
      </c:layout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257801" y="4072466"/>
    <xdr:ext cx="4076699" cy="5130800"/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512301" y="4068233"/>
    <xdr:ext cx="4089400" cy="5156200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S48"/>
  <sheetViews>
    <sheetView tabSelected="1" zoomScale="95" workbookViewId="0">
      <selection activeCell="M19" sqref="M19"/>
    </sheetView>
  </sheetViews>
  <sheetFormatPr baseColWidth="10" defaultColWidth="9.3984375" defaultRowHeight="27" customHeight="1"/>
  <cols>
    <col min="1" max="1" width="2.09765625" style="3" customWidth="1"/>
    <col min="2" max="5" width="9.09765625" style="3" customWidth="1"/>
    <col min="6" max="6" width="2.796875" style="3" customWidth="1"/>
    <col min="7" max="11" width="10.59765625" style="3" customWidth="1"/>
    <col min="12" max="12" width="12.09765625" style="3" customWidth="1"/>
    <col min="13" max="13" width="10.59765625" style="3" customWidth="1"/>
    <col min="14" max="14" width="11.19921875" style="3" customWidth="1"/>
    <col min="15" max="16" width="9" style="3" customWidth="1"/>
    <col min="17" max="17" width="3.59765625" style="3" customWidth="1"/>
    <col min="18" max="20" width="10.69921875" style="3" customWidth="1"/>
    <col min="21" max="21" width="8.3984375" style="3" customWidth="1"/>
    <col min="22" max="16384" width="9.3984375" style="3"/>
  </cols>
  <sheetData>
    <row r="1" spans="2:19" ht="27" customHeight="1">
      <c r="B1" s="29" t="s">
        <v>14</v>
      </c>
      <c r="C1" s="30">
        <v>2</v>
      </c>
      <c r="D1" s="29" t="s">
        <v>14</v>
      </c>
      <c r="E1" s="24">
        <f>C1</f>
        <v>2</v>
      </c>
      <c r="G1" s="5" t="s">
        <v>43</v>
      </c>
      <c r="H1" s="57" t="s">
        <v>34</v>
      </c>
      <c r="I1" s="59" t="s">
        <v>21</v>
      </c>
      <c r="J1" s="60" t="s">
        <v>38</v>
      </c>
      <c r="K1" s="56" t="s">
        <v>33</v>
      </c>
      <c r="L1" s="21" t="s">
        <v>27</v>
      </c>
    </row>
    <row r="2" spans="2:19" ht="27" customHeight="1">
      <c r="B2" s="29" t="s">
        <v>15</v>
      </c>
      <c r="C2" s="31">
        <v>13</v>
      </c>
      <c r="D2" s="29" t="s">
        <v>8</v>
      </c>
      <c r="E2" s="31">
        <v>13</v>
      </c>
      <c r="G2" s="6"/>
      <c r="H2" s="58">
        <v>1</v>
      </c>
      <c r="I2" s="23">
        <f>C2</f>
        <v>13</v>
      </c>
      <c r="J2" s="25">
        <f ca="1">C14</f>
        <v>13.25</v>
      </c>
      <c r="K2" s="21">
        <f ca="1">H33</f>
        <v>1.3500326622259053</v>
      </c>
      <c r="L2" s="21">
        <f ca="1">K33</f>
        <v>1.8289023977802252</v>
      </c>
    </row>
    <row r="3" spans="2:19" ht="27" customHeight="1">
      <c r="B3" s="50" t="s">
        <v>17</v>
      </c>
      <c r="C3" s="51">
        <v>0.2</v>
      </c>
      <c r="D3" s="52" t="s">
        <v>47</v>
      </c>
      <c r="E3" s="53">
        <v>0.95</v>
      </c>
      <c r="G3" s="6"/>
      <c r="H3" s="58">
        <v>10</v>
      </c>
      <c r="I3" s="23">
        <f>E2</f>
        <v>13</v>
      </c>
      <c r="J3" s="25">
        <f ca="1">E14</f>
        <v>12.875</v>
      </c>
      <c r="K3" s="21">
        <f ca="1">I33</f>
        <v>1.3500326622259053</v>
      </c>
      <c r="L3" s="21">
        <f ca="1">L33</f>
        <v>1.0420360851042989</v>
      </c>
    </row>
    <row r="4" spans="2:19" ht="27" customHeight="1">
      <c r="B4" s="65" t="s">
        <v>9</v>
      </c>
      <c r="C4" s="65"/>
      <c r="D4" s="65"/>
      <c r="E4" s="65"/>
      <c r="R4" s="11"/>
      <c r="S4" s="12"/>
    </row>
    <row r="5" spans="2:19" ht="27" customHeight="1">
      <c r="B5" s="64" t="s">
        <v>44</v>
      </c>
      <c r="C5" s="64"/>
      <c r="D5" s="64" t="s">
        <v>18</v>
      </c>
      <c r="E5" s="64"/>
      <c r="G5" s="46" t="s">
        <v>16</v>
      </c>
      <c r="H5" s="19"/>
      <c r="I5" s="43"/>
      <c r="J5" s="28"/>
      <c r="K5" s="63" t="s">
        <v>42</v>
      </c>
      <c r="L5" s="63"/>
      <c r="N5" s="28"/>
      <c r="Q5" s="28"/>
    </row>
    <row r="6" spans="2:19" ht="27" customHeight="1">
      <c r="B6" s="27" t="s">
        <v>10</v>
      </c>
      <c r="C6" s="26">
        <f ca="1">ROUND(NORMINV(RAND(),C$2,C$1),0)</f>
        <v>18</v>
      </c>
      <c r="D6" s="27" t="s">
        <v>57</v>
      </c>
      <c r="E6" s="26">
        <f ca="1">ROUND(NORMINV(RAND(),E$2,E$1),0)</f>
        <v>13</v>
      </c>
      <c r="G6" s="19"/>
      <c r="H6" s="19" t="s">
        <v>35</v>
      </c>
      <c r="I6" s="43">
        <f ca="1">D15/D27</f>
        <v>-0.42126569849964568</v>
      </c>
      <c r="J6" s="28"/>
      <c r="K6" s="19" t="s">
        <v>13</v>
      </c>
      <c r="L6" s="44">
        <f ca="1">D27</f>
        <v>0.89017454147246555</v>
      </c>
      <c r="N6" s="28"/>
      <c r="Q6" s="28"/>
    </row>
    <row r="7" spans="2:19" ht="27" customHeight="1">
      <c r="B7" s="27" t="s">
        <v>50</v>
      </c>
      <c r="C7" s="26">
        <f t="shared" ref="C7:C13" ca="1" si="0">ROUND(NORMINV(RAND(),C$2,C$1),0)</f>
        <v>13</v>
      </c>
      <c r="D7" s="27" t="s">
        <v>7</v>
      </c>
      <c r="E7" s="26">
        <f t="shared" ref="E7:E13" ca="1" si="1">ROUND(NORMINV(RAND(),E$2,E$1),0)</f>
        <v>11</v>
      </c>
      <c r="G7" s="45"/>
      <c r="H7" s="19" t="s">
        <v>36</v>
      </c>
      <c r="I7" s="43">
        <f ca="1">TINV(C3*2,D26)</f>
        <v>0.86805478166102623</v>
      </c>
      <c r="J7" s="28"/>
      <c r="K7" s="19" t="s">
        <v>37</v>
      </c>
      <c r="L7" s="44">
        <f ca="1">H32</f>
        <v>2.1447866812820848</v>
      </c>
      <c r="N7" s="28"/>
      <c r="Q7" s="28"/>
    </row>
    <row r="8" spans="2:19" ht="27" customHeight="1">
      <c r="B8" s="27" t="s">
        <v>51</v>
      </c>
      <c r="C8" s="26">
        <f t="shared" ca="1" si="0"/>
        <v>12</v>
      </c>
      <c r="D8" s="27" t="s">
        <v>58</v>
      </c>
      <c r="E8" s="26">
        <f t="shared" ca="1" si="1"/>
        <v>13</v>
      </c>
      <c r="G8" s="19"/>
      <c r="H8" s="20" t="s">
        <v>32</v>
      </c>
      <c r="I8" s="61" t="str">
        <f ca="1">IF(I6&gt;I7,"Reject", "Don't reject")</f>
        <v>Don't reject</v>
      </c>
      <c r="J8" s="28"/>
      <c r="K8" s="20" t="s">
        <v>19</v>
      </c>
      <c r="L8" s="48">
        <f ca="1">L6*L7</f>
        <v>1.909234500566531</v>
      </c>
      <c r="N8" s="28"/>
      <c r="Q8" s="28"/>
    </row>
    <row r="9" spans="2:19" ht="27" customHeight="1">
      <c r="B9" s="27" t="s">
        <v>52</v>
      </c>
      <c r="C9" s="26">
        <f t="shared" ca="1" si="0"/>
        <v>11</v>
      </c>
      <c r="D9" s="27" t="s">
        <v>59</v>
      </c>
      <c r="E9" s="26">
        <f t="shared" ca="1" si="1"/>
        <v>12</v>
      </c>
      <c r="G9" s="45"/>
      <c r="H9" s="45"/>
      <c r="I9" s="45"/>
      <c r="J9" s="28"/>
      <c r="K9" s="19" t="s">
        <v>11</v>
      </c>
      <c r="L9" s="44">
        <f ca="1">D15+L8</f>
        <v>1.534234500566531</v>
      </c>
      <c r="N9" s="28"/>
      <c r="O9" s="62">
        <f>TINV(0.05,7)</f>
        <v>2.3646242509493192</v>
      </c>
      <c r="Q9" s="28"/>
    </row>
    <row r="10" spans="2:19" ht="27" customHeight="1">
      <c r="B10" s="32" t="s">
        <v>53</v>
      </c>
      <c r="C10" s="26">
        <f t="shared" ca="1" si="0"/>
        <v>12</v>
      </c>
      <c r="D10" s="32" t="s">
        <v>60</v>
      </c>
      <c r="E10" s="26">
        <f t="shared" ca="1" si="1"/>
        <v>14</v>
      </c>
      <c r="G10" s="45"/>
      <c r="H10" s="45"/>
      <c r="I10" s="45"/>
      <c r="J10" s="28"/>
      <c r="K10" s="19" t="s">
        <v>12</v>
      </c>
      <c r="L10" s="44">
        <f ca="1">D15-L8</f>
        <v>-2.284234500566531</v>
      </c>
      <c r="N10" s="28"/>
      <c r="Q10" s="28"/>
    </row>
    <row r="11" spans="2:19" ht="27" customHeight="1">
      <c r="B11" s="32" t="s">
        <v>54</v>
      </c>
      <c r="C11" s="26">
        <f t="shared" ca="1" si="0"/>
        <v>12</v>
      </c>
      <c r="D11" s="32" t="s">
        <v>0</v>
      </c>
      <c r="E11" s="26">
        <f t="shared" ca="1" si="1"/>
        <v>13</v>
      </c>
      <c r="J11" s="28"/>
      <c r="N11" s="28"/>
      <c r="Q11" s="28"/>
    </row>
    <row r="12" spans="2:19" ht="27" customHeight="1">
      <c r="B12" s="32" t="s">
        <v>55</v>
      </c>
      <c r="C12" s="26">
        <f t="shared" ca="1" si="0"/>
        <v>14</v>
      </c>
      <c r="D12" s="32" t="s">
        <v>1</v>
      </c>
      <c r="E12" s="26">
        <f t="shared" ca="1" si="1"/>
        <v>15</v>
      </c>
    </row>
    <row r="13" spans="2:19" ht="27" customHeight="1" thickBot="1">
      <c r="B13" s="54" t="s">
        <v>56</v>
      </c>
      <c r="C13" s="55">
        <f t="shared" ca="1" si="0"/>
        <v>14</v>
      </c>
      <c r="D13" s="54" t="s">
        <v>2</v>
      </c>
      <c r="E13" s="55">
        <f t="shared" ca="1" si="1"/>
        <v>12</v>
      </c>
    </row>
    <row r="14" spans="2:19" ht="27" customHeight="1">
      <c r="B14" s="33" t="s">
        <v>40</v>
      </c>
      <c r="C14" s="34">
        <f ca="1">AVERAGE(C6:C13)</f>
        <v>13.25</v>
      </c>
      <c r="D14" s="33" t="s">
        <v>41</v>
      </c>
      <c r="E14" s="34">
        <f ca="1">AVERAGE(E6:E13)</f>
        <v>12.875</v>
      </c>
    </row>
    <row r="15" spans="2:19" ht="27" customHeight="1">
      <c r="B15" s="33"/>
      <c r="C15" s="33" t="s">
        <v>22</v>
      </c>
      <c r="D15" s="35">
        <f ca="1">E14-C14</f>
        <v>-0.375</v>
      </c>
      <c r="E15" s="36"/>
    </row>
    <row r="16" spans="2:19" ht="27" customHeight="1">
      <c r="B16" s="14" t="s">
        <v>39</v>
      </c>
      <c r="C16" s="17">
        <f ca="1">COUNT(C6:C13)</f>
        <v>8</v>
      </c>
      <c r="D16" s="13"/>
      <c r="E16" s="17">
        <f ca="1">COUNT(E6:E13)</f>
        <v>8</v>
      </c>
      <c r="F16" s="22"/>
      <c r="G16" s="2"/>
    </row>
    <row r="17" spans="2:12" ht="27" customHeight="1">
      <c r="B17" s="38" t="s">
        <v>48</v>
      </c>
      <c r="C17" s="39">
        <f ca="1">SUM(C6:C13)</f>
        <v>106</v>
      </c>
      <c r="D17" s="38"/>
      <c r="E17" s="39">
        <f ca="1">SUM(E6:E13)</f>
        <v>103</v>
      </c>
    </row>
    <row r="18" spans="2:12" ht="27" customHeight="1">
      <c r="B18" s="15" t="s">
        <v>49</v>
      </c>
      <c r="C18" s="18">
        <f ca="1">SUMSQ(C6:C13)-C17^2/C16</f>
        <v>33.5</v>
      </c>
      <c r="D18" s="18"/>
      <c r="E18" s="18">
        <f ca="1">SUMSQ(E6:E13)-E17^2/E16</f>
        <v>10.875</v>
      </c>
    </row>
    <row r="19" spans="2:12" ht="27" customHeight="1">
      <c r="B19" s="14" t="s">
        <v>4</v>
      </c>
      <c r="C19" s="17">
        <f ca="1">C16-1</f>
        <v>7</v>
      </c>
      <c r="D19" s="13"/>
      <c r="E19" s="17">
        <f ca="1">E16-1</f>
        <v>7</v>
      </c>
    </row>
    <row r="20" spans="2:12" ht="27" customHeight="1">
      <c r="B20" s="14" t="s">
        <v>5</v>
      </c>
      <c r="C20" s="16">
        <f ca="1">C18/C19</f>
        <v>4.7857142857142856</v>
      </c>
      <c r="D20" s="16"/>
      <c r="E20" s="16">
        <f ca="1">E18/E19</f>
        <v>1.5535714285714286</v>
      </c>
    </row>
    <row r="21" spans="2:12" ht="27" customHeight="1">
      <c r="B21" s="14" t="s">
        <v>6</v>
      </c>
      <c r="C21" s="16">
        <f ca="1">C19/(C$19+E$19)</f>
        <v>0.5</v>
      </c>
      <c r="D21" s="16"/>
      <c r="E21" s="16">
        <f ca="1">1-C21</f>
        <v>0.5</v>
      </c>
    </row>
    <row r="22" spans="2:12" ht="27" customHeight="1">
      <c r="B22" s="14" t="s">
        <v>28</v>
      </c>
      <c r="C22" s="16">
        <f ca="1">SQRT(C20)</f>
        <v>2.1876275473019362</v>
      </c>
      <c r="D22" s="16"/>
      <c r="E22" s="16">
        <f ca="1">SQRT(E20)</f>
        <v>1.2464234547582249</v>
      </c>
    </row>
    <row r="23" spans="2:12" ht="27" customHeight="1">
      <c r="B23" s="14" t="s">
        <v>29</v>
      </c>
      <c r="C23" s="16">
        <f ca="1">C20/C16</f>
        <v>0.5982142857142857</v>
      </c>
      <c r="D23" s="16"/>
      <c r="E23" s="16">
        <f ca="1">E20/E16</f>
        <v>0.19419642857142858</v>
      </c>
    </row>
    <row r="24" spans="2:12" ht="27" customHeight="1">
      <c r="B24" s="14" t="s">
        <v>30</v>
      </c>
      <c r="C24" s="16">
        <f ca="1">SQRT(C23)</f>
        <v>0.77344313670384701</v>
      </c>
      <c r="D24" s="16"/>
      <c r="E24" s="16">
        <f ca="1">SQRT(E23)</f>
        <v>0.44067723854475238</v>
      </c>
    </row>
    <row r="25" spans="2:12" ht="27" customHeight="1">
      <c r="B25" s="14"/>
      <c r="C25" s="14" t="s">
        <v>46</v>
      </c>
      <c r="D25" s="40">
        <f ca="1">SUMPRODUCT(C20:E20,C21:E21)</f>
        <v>3.1696428571428572</v>
      </c>
      <c r="E25" s="40"/>
    </row>
    <row r="26" spans="2:12" ht="27" customHeight="1">
      <c r="B26" s="14"/>
      <c r="C26" s="14" t="s">
        <v>20</v>
      </c>
      <c r="D26" s="41">
        <f ca="1">C19+E19</f>
        <v>14</v>
      </c>
      <c r="E26" s="42"/>
    </row>
    <row r="27" spans="2:12" ht="27" customHeight="1">
      <c r="B27" s="14"/>
      <c r="C27" s="14" t="s">
        <v>45</v>
      </c>
      <c r="D27" s="40">
        <f ca="1">SQRT(D25/C16+D25/E16)</f>
        <v>0.89017454147246555</v>
      </c>
      <c r="E27" s="42"/>
    </row>
    <row r="28" spans="2:12" ht="27" customHeight="1">
      <c r="E28" s="8"/>
    </row>
    <row r="29" spans="2:12" ht="27" customHeight="1">
      <c r="C29" s="3">
        <f ca="1">PEARSON(C6:C13,E6:E13)</f>
        <v>0.11788145340170697</v>
      </c>
      <c r="E29" s="8"/>
      <c r="G29" s="66" t="s">
        <v>3</v>
      </c>
      <c r="H29" s="66"/>
      <c r="I29" s="46"/>
      <c r="J29" s="46" t="s">
        <v>23</v>
      </c>
      <c r="K29" s="46"/>
      <c r="L29" s="46"/>
    </row>
    <row r="30" spans="2:12" ht="27" customHeight="1">
      <c r="E30" s="8"/>
      <c r="G30" s="37"/>
      <c r="H30" s="37"/>
      <c r="I30" s="45"/>
      <c r="J30" s="19" t="s">
        <v>24</v>
      </c>
      <c r="K30" s="44">
        <f ca="1">C22</f>
        <v>2.1876275473019362</v>
      </c>
      <c r="L30" s="44">
        <f ca="1">E22</f>
        <v>1.2464234547582249</v>
      </c>
    </row>
    <row r="31" spans="2:12" ht="27" customHeight="1">
      <c r="E31" s="8"/>
      <c r="G31" s="19" t="s">
        <v>31</v>
      </c>
      <c r="H31" s="44">
        <f ca="1">SQRT($D$25/C$16)</f>
        <v>0.62944845471480593</v>
      </c>
      <c r="I31" s="44">
        <f ca="1">SQRT($D$25/E$16)</f>
        <v>0.62944845471480593</v>
      </c>
      <c r="J31" s="19" t="s">
        <v>25</v>
      </c>
      <c r="K31" s="44">
        <f ca="1">K30/SQRT(C$16)</f>
        <v>0.7734431367038469</v>
      </c>
      <c r="L31" s="44">
        <f ca="1">L30/SQRT(E$16)</f>
        <v>0.44067723854475233</v>
      </c>
    </row>
    <row r="32" spans="2:12" ht="27" customHeight="1">
      <c r="B32" s="1"/>
      <c r="C32" s="1"/>
      <c r="D32" s="10"/>
      <c r="E32" s="8"/>
      <c r="G32" s="19" t="s">
        <v>37</v>
      </c>
      <c r="H32" s="44">
        <f ca="1">TINV(1-$E$3,$D$26)</f>
        <v>2.1447866812820848</v>
      </c>
      <c r="I32" s="44">
        <f ca="1">TINV(1-$E$3,$D$26)</f>
        <v>2.1447866812820848</v>
      </c>
      <c r="J32" s="19" t="s">
        <v>37</v>
      </c>
      <c r="K32" s="44">
        <f ca="1">TINV(1-$E$3,C19)</f>
        <v>2.3646242509493183</v>
      </c>
      <c r="L32" s="44">
        <f ca="1">TINV(1-$E$3,E19)</f>
        <v>2.3646242509493183</v>
      </c>
    </row>
    <row r="33" spans="2:12" ht="27" customHeight="1">
      <c r="E33" s="8"/>
      <c r="G33" s="20" t="s">
        <v>19</v>
      </c>
      <c r="H33" s="48">
        <f ca="1">H31*H32</f>
        <v>1.3500326622259053</v>
      </c>
      <c r="I33" s="48">
        <f ca="1">I31*I32</f>
        <v>1.3500326622259053</v>
      </c>
      <c r="J33" s="20" t="s">
        <v>26</v>
      </c>
      <c r="K33" s="49">
        <f ca="1">K31*K32</f>
        <v>1.8289023977802252</v>
      </c>
      <c r="L33" s="49">
        <f ca="1">L31*L32</f>
        <v>1.0420360851042989</v>
      </c>
    </row>
    <row r="34" spans="2:12" ht="27" customHeight="1">
      <c r="B34" s="1"/>
      <c r="C34" s="8"/>
      <c r="E34" s="8"/>
      <c r="G34" s="19" t="s">
        <v>11</v>
      </c>
      <c r="H34" s="44">
        <f ca="1">C14+H33</f>
        <v>14.600032662225905</v>
      </c>
      <c r="I34" s="44">
        <f ca="1">E14+I33</f>
        <v>14.225032662225905</v>
      </c>
      <c r="J34" s="19" t="s">
        <v>11</v>
      </c>
      <c r="K34" s="47">
        <f ca="1">C14+K33</f>
        <v>15.078902397780226</v>
      </c>
      <c r="L34" s="47">
        <f ca="1">E14+L33</f>
        <v>13.917036085104298</v>
      </c>
    </row>
    <row r="35" spans="2:12" ht="27" customHeight="1">
      <c r="G35" s="19" t="s">
        <v>12</v>
      </c>
      <c r="H35" s="44">
        <f ca="1">C14-H33</f>
        <v>11.899967337774095</v>
      </c>
      <c r="I35" s="44">
        <f ca="1">E14-I33</f>
        <v>11.524967337774095</v>
      </c>
      <c r="J35" s="19" t="s">
        <v>12</v>
      </c>
      <c r="K35" s="47">
        <f ca="1">C14-K33</f>
        <v>11.421097602219774</v>
      </c>
      <c r="L35" s="47">
        <f ca="1">E14-L33</f>
        <v>11.832963914895702</v>
      </c>
    </row>
    <row r="41" spans="2:12" ht="27" customHeight="1">
      <c r="B41" s="4"/>
      <c r="C41" s="7"/>
      <c r="D41" s="9"/>
      <c r="E41" s="7"/>
    </row>
    <row r="42" spans="2:12" ht="27" customHeight="1">
      <c r="B42" s="4"/>
      <c r="E42" s="7"/>
    </row>
    <row r="43" spans="2:12" ht="27" customHeight="1">
      <c r="B43" s="4"/>
      <c r="E43" s="7"/>
    </row>
    <row r="44" spans="2:12" ht="27" customHeight="1">
      <c r="B44" s="4"/>
      <c r="E44" s="7"/>
    </row>
    <row r="45" spans="2:12" ht="27" customHeight="1">
      <c r="B45" s="4"/>
      <c r="E45" s="7"/>
    </row>
    <row r="46" spans="2:12" ht="27" customHeight="1">
      <c r="B46" s="4"/>
      <c r="E46" s="7"/>
    </row>
    <row r="47" spans="2:12" ht="27" customHeight="1">
      <c r="B47" s="4"/>
      <c r="E47" s="7"/>
    </row>
    <row r="48" spans="2:12" ht="27" customHeight="1">
      <c r="B48" s="4"/>
      <c r="C48" s="7"/>
      <c r="D48" s="9"/>
      <c r="E48" s="7"/>
    </row>
  </sheetData>
  <sheetCalcPr fullCalcOnLoad="1"/>
  <mergeCells count="5">
    <mergeCell ref="K5:L5"/>
    <mergeCell ref="B5:C5"/>
    <mergeCell ref="D5:E5"/>
    <mergeCell ref="B4:E4"/>
    <mergeCell ref="G29:H29"/>
  </mergeCells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BSD-Incentive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2011-03-14T14:57:13Z</dcterms:created>
  <dcterms:modified xsi:type="dcterms:W3CDTF">2014-04-02T18:17:13Z</dcterms:modified>
</cp:coreProperties>
</file>