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420" windowWidth="39180" windowHeight="29600" activeTab="0"/>
  </bookViews>
  <sheets>
    <sheet name="Data" sheetId="1" r:id="rId1"/>
    <sheet name="Model" sheetId="2" r:id="rId2"/>
    <sheet name="Sheet3" sheetId="3" r:id="rId3"/>
  </sheets>
  <definedNames/>
  <calcPr fullCalcOnLoad="1"/>
</workbook>
</file>

<file path=xl/comments1.xml><?xml version="1.0" encoding="utf-8"?>
<comments xmlns="http://schemas.openxmlformats.org/spreadsheetml/2006/main">
  <authors>
    <author>William J Peria</author>
  </authors>
  <commentList>
    <comment ref="I1" authorId="0">
      <text>
        <r>
          <rPr>
            <b/>
            <sz val="8"/>
            <rFont val="Tahoma"/>
            <family val="0"/>
          </rPr>
          <t>William J Peria:</t>
        </r>
        <r>
          <rPr>
            <sz val="8"/>
            <rFont val="Tahoma"/>
            <family val="0"/>
          </rPr>
          <t xml:space="preserve">
Distracter "hit rates" are really false alarm rates
</t>
        </r>
      </text>
    </comment>
    <comment ref="K1" authorId="0">
      <text>
        <r>
          <rPr>
            <b/>
            <sz val="8"/>
            <rFont val="Tahoma"/>
            <family val="0"/>
          </rPr>
          <t>William J Peria:</t>
        </r>
        <r>
          <rPr>
            <sz val="8"/>
            <rFont val="Tahoma"/>
            <family val="0"/>
          </rPr>
          <t xml:space="preserve">
For each duration, I combined the performances observed for high- and low-pass images, assuming a power law in time for (1-p), where p is the performance probability for whichever band. 
i.e. (1-p) = (t/t0)^-r
This model does a good job reproducing the data within each separate band, with no apparent systematic deviations. 
I found that the exponent r is very nearly the same for high- and low-pass, and that the exponent for all-pass is very nearly the sum of those for high and low. Some of this may be by design, since we were attempting to make the high- and low-pass performances equal by choosing a particular cutoff, determined in RG1G. However, RG1G used only one particular duration, and it is interesting that the rate at which performance improves with duration is the same for high- as for low-pass. Also, I think the fact that the two filter exponents add to equal the unfiltered is telling us something about how the brain aggregates the information. 
The quantities t0, however, are different for high, low, and all pass. High and low are similar, around 5 milliseconds (again, probably by design). The all-pass t0 is 1.73 ms. The time t0 is the time at which memory appears to begin working, i.e. if you extrapolate the power law to zero performance. I don't know whether this has physical significance or not. 
Collecting these facts leads you to model the all-pass performance as an aggregation of the low- and high-pass, with the following form:
Pa = 1 - (1/q) (1-Pl)(1-Ph)
The number q describes the degree to which information in the two frequency bands is used synergistically.   Its value is about 1.3 (1 would mean no synergy). It is obtained from the t0's, and also from the exponent r, like this:
q = (t0a^2/(t0l*t0h))^-r
In words, this model (for Pa) is saying that the chance of forming a lasting image memory is nearly equal to one minus the probability of failing to effectively make use of either the high or the low frequency information, if those failures were in fact independent. I think that q describes the degree to which information from the two bands is used synergistically to form a memory, i.e q describes the non-independence of the use of global and local information that occurs when viewing unfilitered pictures. If q were 1, there would be no synergy. q being greater than 1 reduces the damage done by the failure probablities, and makes a lasting memory more likely. 
The amazing thing is that q describes this level of synergy with a single number, apparently independent of duration. What the heck is q getting at, with respect to visual memory mechanisms? 
</t>
        </r>
      </text>
    </comment>
    <comment ref="L1" authorId="0">
      <text>
        <r>
          <rPr>
            <b/>
            <sz val="8"/>
            <rFont val="Tahoma"/>
            <family val="0"/>
          </rPr>
          <t>William J Peria:</t>
        </r>
        <r>
          <rPr>
            <sz val="8"/>
            <rFont val="Tahoma"/>
            <family val="0"/>
          </rPr>
          <t xml:space="preserve">
By how much does the all-pass performance exceed the combined performance? Is this a function of duration? </t>
        </r>
      </text>
    </comment>
    <comment ref="B1" authorId="0">
      <text>
        <r>
          <rPr>
            <b/>
            <sz val="8"/>
            <rFont val="Tahoma"/>
            <family val="0"/>
          </rPr>
          <t>William J Peria:</t>
        </r>
        <r>
          <rPr>
            <sz val="8"/>
            <rFont val="Tahoma"/>
            <family val="0"/>
          </rPr>
          <t xml:space="preserve">
Subject feels certain they did not see picture before.
Columns C-E are analogous. To compute hit rates, B and C are both taken as negative responses, while D and E are positive. </t>
        </r>
      </text>
    </comment>
    <comment ref="A1" authorId="0">
      <text>
        <r>
          <rPr>
            <b/>
            <sz val="8"/>
            <rFont val="Tahoma"/>
            <family val="0"/>
          </rPr>
          <t>William J Peria:</t>
        </r>
        <r>
          <rPr>
            <sz val="8"/>
            <rFont val="Tahoma"/>
            <family val="0"/>
          </rPr>
          <t xml:space="preserve">
The 18 target conditions, plus distracters. The numbers 1 2 4 8 etc refer to the number of screen refreshes.</t>
        </r>
      </text>
    </comment>
    <comment ref="F1" authorId="0">
      <text>
        <r>
          <rPr>
            <b/>
            <sz val="8"/>
            <rFont val="Tahoma"/>
            <family val="0"/>
          </rPr>
          <t>William J Peria:</t>
        </r>
        <r>
          <rPr>
            <sz val="8"/>
            <rFont val="Tahoma"/>
            <family val="0"/>
          </rPr>
          <t xml:space="preserve">
The study phase confidence, ranked from 0-3. Averaged for each condition. </t>
        </r>
      </text>
    </comment>
    <comment ref="G1" authorId="0">
      <text>
        <r>
          <rPr>
            <b/>
            <sz val="8"/>
            <rFont val="Tahoma"/>
            <family val="0"/>
          </rPr>
          <t>William J Peria:</t>
        </r>
        <r>
          <rPr>
            <sz val="8"/>
            <rFont val="Tahoma"/>
            <family val="0"/>
          </rPr>
          <t xml:space="preserve">
The number of trials that are represented by columns B-E in each row. </t>
        </r>
      </text>
    </comment>
    <comment ref="H1" authorId="0">
      <text>
        <r>
          <rPr>
            <b/>
            <sz val="8"/>
            <rFont val="Tahoma"/>
            <family val="0"/>
          </rPr>
          <t>William J Peria:</t>
        </r>
        <r>
          <rPr>
            <sz val="8"/>
            <rFont val="Tahoma"/>
            <family val="0"/>
          </rPr>
          <t xml:space="preserve">
This had better be 1, since columns B-E are the probabilities for each possible outcome in a given condition, and this is their sum.</t>
        </r>
      </text>
    </comment>
    <comment ref="M1" authorId="0">
      <text>
        <r>
          <rPr>
            <b/>
            <sz val="8"/>
            <rFont val="Tahoma"/>
            <family val="0"/>
          </rPr>
          <t>William J Peria:</t>
        </r>
        <r>
          <rPr>
            <sz val="8"/>
            <rFont val="Tahoma"/>
            <family val="0"/>
          </rPr>
          <t xml:space="preserve">
This is the error bar I am used to for these type of data; derived from the second moment of the binomial distribution. </t>
        </r>
      </text>
    </comment>
    <comment ref="J1" authorId="0">
      <text>
        <r>
          <rPr>
            <b/>
            <sz val="8"/>
            <rFont val="Tahoma"/>
            <family val="0"/>
          </rPr>
          <t>William J Peria:</t>
        </r>
        <r>
          <rPr>
            <sz val="8"/>
            <rFont val="Tahoma"/>
            <family val="0"/>
          </rPr>
          <t xml:space="preserve">
The usual thing :
(hit - fa)/(1-fa)
The fa (false alarm) rate is the average for the whole subject population. I think it may be better to compute individual fa rates for each subject, but I have not done so here.  </t>
        </r>
      </text>
    </comment>
    <comment ref="G22" authorId="0">
      <text>
        <r>
          <rPr>
            <b/>
            <sz val="8"/>
            <rFont val="Tahoma"/>
            <family val="0"/>
          </rPr>
          <t>William J Peria:</t>
        </r>
        <r>
          <rPr>
            <sz val="8"/>
            <rFont val="Tahoma"/>
            <family val="0"/>
          </rPr>
          <t xml:space="preserve">
just making sure the number of target trials equals number of distracter trials</t>
        </r>
      </text>
    </comment>
  </commentList>
</comments>
</file>

<file path=xl/sharedStrings.xml><?xml version="1.0" encoding="utf-8"?>
<sst xmlns="http://schemas.openxmlformats.org/spreadsheetml/2006/main" count="81" uniqueCount="62">
  <si>
    <t>Condition</t>
  </si>
  <si>
    <t>No</t>
  </si>
  <si>
    <t>Prob not</t>
  </si>
  <si>
    <t>Probably</t>
  </si>
  <si>
    <t>Yes</t>
  </si>
  <si>
    <t>Conf</t>
  </si>
  <si>
    <t>Distracters</t>
  </si>
  <si>
    <t>1  LP</t>
  </si>
  <si>
    <t>2  LP</t>
  </si>
  <si>
    <t>4  LP</t>
  </si>
  <si>
    <t>8  LP</t>
  </si>
  <si>
    <t>16 LP</t>
  </si>
  <si>
    <t>32 LP</t>
  </si>
  <si>
    <t>1  HP</t>
  </si>
  <si>
    <t>2  HP</t>
  </si>
  <si>
    <t>4  HP</t>
  </si>
  <si>
    <t>8  HP</t>
  </si>
  <si>
    <t>16 HP</t>
  </si>
  <si>
    <t>32 HP</t>
  </si>
  <si>
    <t>1  AP</t>
  </si>
  <si>
    <t>2  AP</t>
  </si>
  <si>
    <t>4  AP</t>
  </si>
  <si>
    <t>8  AP</t>
  </si>
  <si>
    <t>16 AP</t>
  </si>
  <si>
    <t>32 AP</t>
  </si>
  <si>
    <t>checksum</t>
  </si>
  <si>
    <t>hit rates</t>
  </si>
  <si>
    <t>performance</t>
  </si>
  <si>
    <t>combined perf</t>
  </si>
  <si>
    <t>excess perf</t>
  </si>
  <si>
    <t>N</t>
  </si>
  <si>
    <t>perf error</t>
  </si>
  <si>
    <t>comb err</t>
  </si>
  <si>
    <t>exc err</t>
  </si>
  <si>
    <t>Duration</t>
  </si>
  <si>
    <t>LP</t>
  </si>
  <si>
    <t>HP</t>
  </si>
  <si>
    <t>Comb</t>
  </si>
  <si>
    <t>Obtained</t>
  </si>
  <si>
    <t>Predicted</t>
  </si>
  <si>
    <t>r values</t>
  </si>
  <si>
    <t>Log Dur</t>
  </si>
  <si>
    <t>1/Dur</t>
  </si>
  <si>
    <t>(1-pA)</t>
  </si>
  <si>
    <t>(1-pH)</t>
  </si>
  <si>
    <t>(1-pL)</t>
  </si>
  <si>
    <t>(1-pH)(1-pL)</t>
  </si>
  <si>
    <t>ratio</t>
  </si>
  <si>
    <t>rsq</t>
  </si>
  <si>
    <t>slope</t>
  </si>
  <si>
    <t>intercept</t>
  </si>
  <si>
    <t>Real Data</t>
  </si>
  <si>
    <t>Bogus data</t>
  </si>
  <si>
    <t>Low</t>
  </si>
  <si>
    <t>High</t>
  </si>
  <si>
    <t>All</t>
  </si>
  <si>
    <t>d</t>
  </si>
  <si>
    <t>d0</t>
  </si>
  <si>
    <t>ln(1-p)</t>
  </si>
  <si>
    <t>gamma</t>
  </si>
  <si>
    <t>Q</t>
  </si>
  <si>
    <t>Actual probabilities according to Bill's model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</si>
</sst>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
    <numFmt numFmtId="167" formatCode="#,##0.000000000000000"/>
  </numFmts>
  <fonts count="8">
    <font>
      <sz val="10"/>
      <name val="Arial"/>
      <family val="0"/>
    </font>
    <font>
      <sz val="8"/>
      <name val="Tahoma"/>
      <family val="0"/>
    </font>
    <font>
      <b/>
      <sz val="8"/>
      <name val="Tahoma"/>
      <family val="0"/>
    </font>
    <font>
      <u val="single"/>
      <sz val="10"/>
      <color indexed="12"/>
      <name val="Arial"/>
      <family val="0"/>
    </font>
    <font>
      <u val="single"/>
      <sz val="10"/>
      <color indexed="36"/>
      <name val="Arial"/>
      <family val="0"/>
    </font>
    <font>
      <sz val="8"/>
      <name val="Verdana"/>
      <family val="0"/>
    </font>
    <font>
      <sz val="5.25"/>
      <name val="Verdana"/>
      <family val="0"/>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2" fontId="0" fillId="0" borderId="0" xfId="0" applyNumberFormat="1" applyAlignment="1">
      <alignment/>
    </xf>
    <xf numFmtId="0" fontId="0" fillId="0" borderId="0" xfId="0"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165" fontId="0" fillId="0" borderId="0" xfId="0" applyNumberFormat="1" applyAlignment="1">
      <alignment/>
    </xf>
    <xf numFmtId="166" fontId="0" fillId="0" borderId="0" xfId="0" applyNumberFormat="1" applyAlignment="1">
      <alignment horizontal="center"/>
    </xf>
    <xf numFmtId="166" fontId="0" fillId="0" borderId="0" xfId="0" applyNumberFormat="1" applyAlignment="1">
      <alignment/>
    </xf>
    <xf numFmtId="0" fontId="0" fillId="0" borderId="0" xfId="0" applyAlignment="1">
      <alignment horizontal="right"/>
    </xf>
    <xf numFmtId="166" fontId="0" fillId="0" borderId="0" xfId="0" applyNumberForma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47"/>
          <c:w val="0.8985"/>
          <c:h val="0.911"/>
        </c:manualLayout>
      </c:layout>
      <c:scatterChart>
        <c:scatterStyle val="lineMarker"/>
        <c:varyColors val="0"/>
        <c:ser>
          <c:idx val="0"/>
          <c:order val="0"/>
          <c:tx>
            <c:v>Low Pass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Data!$D$28:$D$33</c:f>
              <c:numCache/>
            </c:numRef>
          </c:xVal>
          <c:yVal>
            <c:numRef>
              <c:f>Data!$E$28:$E$33</c:f>
              <c:numCache/>
            </c:numRef>
          </c:yVal>
          <c:smooth val="0"/>
        </c:ser>
        <c:ser>
          <c:idx val="1"/>
          <c:order val="1"/>
          <c:tx>
            <c:v>High Pass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Data!$D$28:$D$33</c:f>
              <c:numCache/>
            </c:numRef>
          </c:xVal>
          <c:yVal>
            <c:numRef>
              <c:f>Data!$F$28:$F$33</c:f>
              <c:numCache/>
            </c:numRef>
          </c:yVal>
          <c:smooth val="0"/>
        </c:ser>
        <c:ser>
          <c:idx val="2"/>
          <c:order val="2"/>
          <c:tx>
            <c:v>Full</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Data!$D$28:$D$33</c:f>
              <c:numCache/>
            </c:numRef>
          </c:xVal>
          <c:yVal>
            <c:numRef>
              <c:f>Data!$G$28:$G$33</c:f>
              <c:numCache/>
            </c:numRef>
          </c:yVal>
          <c:smooth val="0"/>
        </c:ser>
        <c:axId val="42826517"/>
        <c:axId val="49894334"/>
      </c:scatterChart>
      <c:valAx>
        <c:axId val="42826517"/>
        <c:scaling>
          <c:orientation val="minMax"/>
        </c:scaling>
        <c:axPos val="b"/>
        <c:delete val="0"/>
        <c:numFmt formatCode="General" sourceLinked="1"/>
        <c:majorTickMark val="out"/>
        <c:minorTickMark val="none"/>
        <c:tickLblPos val="nextTo"/>
        <c:crossAx val="49894334"/>
        <c:crosses val="autoZero"/>
        <c:crossBetween val="midCat"/>
        <c:dispUnits/>
      </c:valAx>
      <c:valAx>
        <c:axId val="49894334"/>
        <c:scaling>
          <c:orientation val="minMax"/>
        </c:scaling>
        <c:axPos val="l"/>
        <c:majorGridlines/>
        <c:delete val="0"/>
        <c:numFmt formatCode="General" sourceLinked="1"/>
        <c:majorTickMark val="out"/>
        <c:minorTickMark val="none"/>
        <c:tickLblPos val="nextTo"/>
        <c:crossAx val="42826517"/>
        <c:crosses val="autoZero"/>
        <c:crossBetween val="midCat"/>
        <c:dispUnits/>
      </c:valAx>
      <c:spPr>
        <a:solidFill>
          <a:srgbClr val="CDCDCD"/>
        </a:solidFill>
        <a:ln w="12700">
          <a:solidFill>
            <a:srgbClr val="808080"/>
          </a:solidFill>
        </a:ln>
      </c:spPr>
    </c:plotArea>
    <c:legend>
      <c:legendPos val="r"/>
      <c:layout>
        <c:manualLayout>
          <c:xMode val="edge"/>
          <c:yMode val="edge"/>
          <c:x val="0.483"/>
          <c:y val="0.6465"/>
          <c:w val="0.21075"/>
          <c:h val="0.13625"/>
        </c:manualLayout>
      </c:layout>
      <c:overlay val="0"/>
      <c:spPr>
        <a:ln w="3175">
          <a:noFill/>
        </a:ln>
      </c:spPr>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033"/>
          <c:w val="0.92575"/>
          <c:h val="0.93875"/>
        </c:manualLayout>
      </c:layout>
      <c:scatterChart>
        <c:scatterStyle val="lineMarker"/>
        <c:varyColors val="0"/>
        <c:ser>
          <c:idx val="0"/>
          <c:order val="0"/>
          <c:tx>
            <c:v>Low Pass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Data!$C$28:$C$33</c:f>
              <c:numCache/>
            </c:numRef>
          </c:xVal>
          <c:yVal>
            <c:numRef>
              <c:f>Data!$E$28:$E$33</c:f>
              <c:numCache/>
            </c:numRef>
          </c:yVal>
          <c:smooth val="0"/>
        </c:ser>
        <c:ser>
          <c:idx val="1"/>
          <c:order val="1"/>
          <c:tx>
            <c:v>High Pass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Data!$C$28:$C$33</c:f>
              <c:numCache/>
            </c:numRef>
          </c:xVal>
          <c:yVal>
            <c:numRef>
              <c:f>Data!$F$28:$F$33</c:f>
              <c:numCache/>
            </c:numRef>
          </c:yVal>
          <c:smooth val="0"/>
        </c:ser>
        <c:ser>
          <c:idx val="2"/>
          <c:order val="2"/>
          <c:tx>
            <c:v>Full</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Data!$C$28:$C$33</c:f>
              <c:numCache/>
            </c:numRef>
          </c:xVal>
          <c:yVal>
            <c:numRef>
              <c:f>Data!$G$28:$G$33</c:f>
              <c:numCache/>
            </c:numRef>
          </c:yVal>
          <c:smooth val="0"/>
        </c:ser>
        <c:axId val="46395823"/>
        <c:axId val="14909224"/>
      </c:scatterChart>
      <c:valAx>
        <c:axId val="46395823"/>
        <c:scaling>
          <c:orientation val="minMax"/>
        </c:scaling>
        <c:axPos val="b"/>
        <c:delete val="0"/>
        <c:numFmt formatCode="General" sourceLinked="1"/>
        <c:majorTickMark val="out"/>
        <c:minorTickMark val="none"/>
        <c:tickLblPos val="nextTo"/>
        <c:crossAx val="14909224"/>
        <c:crosses val="autoZero"/>
        <c:crossBetween val="midCat"/>
        <c:dispUnits/>
      </c:valAx>
      <c:valAx>
        <c:axId val="14909224"/>
        <c:scaling>
          <c:orientation val="minMax"/>
        </c:scaling>
        <c:axPos val="l"/>
        <c:majorGridlines/>
        <c:delete val="0"/>
        <c:numFmt formatCode="General" sourceLinked="1"/>
        <c:majorTickMark val="out"/>
        <c:minorTickMark val="none"/>
        <c:tickLblPos val="nextTo"/>
        <c:crossAx val="46395823"/>
        <c:crosses val="autoZero"/>
        <c:crossBetween val="midCat"/>
        <c:dispUnits/>
      </c:valAx>
      <c:spPr>
        <a:solidFill>
          <a:srgbClr val="CDCDCD"/>
        </a:solidFill>
        <a:ln w="12700">
          <a:solidFill>
            <a:srgbClr val="808080"/>
          </a:solidFill>
        </a:ln>
      </c:spPr>
    </c:plotArea>
    <c:legend>
      <c:legendPos val="r"/>
      <c:layout>
        <c:manualLayout>
          <c:xMode val="edge"/>
          <c:yMode val="edge"/>
          <c:x val="0.59075"/>
          <c:y val="0.68025"/>
          <c:w val="0.1995"/>
          <c:h val="0.137"/>
        </c:manualLayout>
      </c:layout>
      <c:overlay val="0"/>
      <c:spPr>
        <a:ln w="3175">
          <a:noFill/>
        </a:ln>
      </c:spPr>
    </c:legend>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3275"/>
          <c:w val="0.92825"/>
          <c:h val="0.93875"/>
        </c:manualLayout>
      </c:layout>
      <c:scatterChart>
        <c:scatterStyle val="lineMarker"/>
        <c:varyColors val="0"/>
        <c:ser>
          <c:idx val="0"/>
          <c:order val="0"/>
          <c:tx>
            <c:v>Low Pass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Data!$B$28:$B$33</c:f>
              <c:numCache/>
            </c:numRef>
          </c:xVal>
          <c:yVal>
            <c:numRef>
              <c:f>Data!$E$28:$E$33</c:f>
              <c:numCache/>
            </c:numRef>
          </c:yVal>
          <c:smooth val="0"/>
        </c:ser>
        <c:ser>
          <c:idx val="1"/>
          <c:order val="1"/>
          <c:tx>
            <c:v>High Pass</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Data!$B$28:$B$33</c:f>
              <c:numCache/>
            </c:numRef>
          </c:xVal>
          <c:yVal>
            <c:numRef>
              <c:f>Data!$F$28:$F$33</c:f>
              <c:numCache/>
            </c:numRef>
          </c:yVal>
          <c:smooth val="0"/>
        </c:ser>
        <c:ser>
          <c:idx val="2"/>
          <c:order val="2"/>
          <c:tx>
            <c:v>Full</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Data!$B$28:$B$33</c:f>
              <c:numCache/>
            </c:numRef>
          </c:xVal>
          <c:yVal>
            <c:numRef>
              <c:f>Data!$G$28:$G$33</c:f>
              <c:numCache/>
            </c:numRef>
          </c:yVal>
          <c:smooth val="0"/>
        </c:ser>
        <c:axId val="67074153"/>
        <c:axId val="66796466"/>
      </c:scatterChart>
      <c:valAx>
        <c:axId val="67074153"/>
        <c:scaling>
          <c:orientation val="minMax"/>
        </c:scaling>
        <c:axPos val="b"/>
        <c:delete val="0"/>
        <c:numFmt formatCode="General" sourceLinked="1"/>
        <c:majorTickMark val="out"/>
        <c:minorTickMark val="none"/>
        <c:tickLblPos val="nextTo"/>
        <c:crossAx val="66796466"/>
        <c:crosses val="autoZero"/>
        <c:crossBetween val="midCat"/>
        <c:dispUnits/>
      </c:valAx>
      <c:valAx>
        <c:axId val="66796466"/>
        <c:scaling>
          <c:orientation val="minMax"/>
        </c:scaling>
        <c:axPos val="l"/>
        <c:majorGridlines/>
        <c:delete val="0"/>
        <c:numFmt formatCode="General" sourceLinked="1"/>
        <c:majorTickMark val="out"/>
        <c:minorTickMark val="none"/>
        <c:tickLblPos val="nextTo"/>
        <c:crossAx val="67074153"/>
        <c:crosses val="autoZero"/>
        <c:crossBetween val="midCat"/>
        <c:dispUnits/>
      </c:valAx>
      <c:spPr>
        <a:solidFill>
          <a:srgbClr val="CDCDCD"/>
        </a:solidFill>
        <a:ln w="12700">
          <a:solidFill>
            <a:srgbClr val="808080"/>
          </a:solidFill>
        </a:ln>
      </c:spPr>
    </c:plotArea>
    <c:legend>
      <c:legendPos val="r"/>
      <c:layout>
        <c:manualLayout>
          <c:xMode val="edge"/>
          <c:yMode val="edge"/>
          <c:x val="0.55575"/>
          <c:y val="0.16325"/>
          <c:w val="0.1905"/>
          <c:h val="0.13775"/>
        </c:manualLayout>
      </c:layout>
      <c:overlay val="0"/>
      <c:spPr>
        <a:ln w="3175">
          <a:noFill/>
        </a:ln>
      </c:sp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5"/>
          <c:y val="0.11925"/>
          <c:w val="0.76375"/>
          <c:h val="0.764"/>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Model!$A$26:$A$31</c:f>
              <c:numCache>
                <c:ptCount val="6"/>
                <c:pt idx="0">
                  <c:v>0</c:v>
                </c:pt>
                <c:pt idx="1">
                  <c:v>0</c:v>
                </c:pt>
                <c:pt idx="2">
                  <c:v>0</c:v>
                </c:pt>
                <c:pt idx="3">
                  <c:v>0</c:v>
                </c:pt>
                <c:pt idx="4">
                  <c:v>0</c:v>
                </c:pt>
                <c:pt idx="5">
                  <c:v>0</c:v>
                </c:pt>
              </c:numCache>
            </c:numRef>
          </c:xVal>
          <c:yVal>
            <c:numRef>
              <c:f>Model!$E$26:$E$31</c:f>
              <c:numCache>
                <c:ptCount val="6"/>
                <c:pt idx="0">
                  <c:v>0</c:v>
                </c:pt>
                <c:pt idx="1">
                  <c:v>0</c:v>
                </c:pt>
                <c:pt idx="2">
                  <c:v>0</c:v>
                </c:pt>
                <c:pt idx="3">
                  <c:v>0</c:v>
                </c:pt>
                <c:pt idx="4">
                  <c:v>0</c:v>
                </c:pt>
                <c:pt idx="5">
                  <c:v>0</c:v>
                </c:pt>
              </c:numCache>
            </c:numRef>
          </c:yVal>
          <c:smooth val="0"/>
        </c:ser>
        <c:ser>
          <c:idx val="1"/>
          <c:order val="1"/>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Model!$B$26:$B$31</c:f>
              <c:numCache>
                <c:ptCount val="6"/>
                <c:pt idx="0">
                  <c:v>0</c:v>
                </c:pt>
                <c:pt idx="1">
                  <c:v>0</c:v>
                </c:pt>
                <c:pt idx="2">
                  <c:v>0</c:v>
                </c:pt>
                <c:pt idx="3">
                  <c:v>0</c:v>
                </c:pt>
                <c:pt idx="4">
                  <c:v>0</c:v>
                </c:pt>
                <c:pt idx="5">
                  <c:v>0</c:v>
                </c:pt>
              </c:numCache>
            </c:numRef>
          </c:xVal>
          <c:yVal>
            <c:numRef>
              <c:f>Model!$F$26:$F$31</c:f>
              <c:numCache>
                <c:ptCount val="6"/>
                <c:pt idx="0">
                  <c:v>0</c:v>
                </c:pt>
                <c:pt idx="1">
                  <c:v>0</c:v>
                </c:pt>
                <c:pt idx="2">
                  <c:v>0</c:v>
                </c:pt>
                <c:pt idx="3">
                  <c:v>0</c:v>
                </c:pt>
                <c:pt idx="4">
                  <c:v>0</c:v>
                </c:pt>
                <c:pt idx="5">
                  <c:v>0</c:v>
                </c:pt>
              </c:numCache>
            </c:numRef>
          </c:yVal>
          <c:smooth val="0"/>
        </c:ser>
        <c:ser>
          <c:idx val="2"/>
          <c:order val="2"/>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Model!$C$26:$C$31</c:f>
              <c:numCache>
                <c:ptCount val="6"/>
                <c:pt idx="0">
                  <c:v>0</c:v>
                </c:pt>
                <c:pt idx="1">
                  <c:v>0</c:v>
                </c:pt>
                <c:pt idx="2">
                  <c:v>0</c:v>
                </c:pt>
                <c:pt idx="3">
                  <c:v>0</c:v>
                </c:pt>
                <c:pt idx="4">
                  <c:v>0</c:v>
                </c:pt>
                <c:pt idx="5">
                  <c:v>0</c:v>
                </c:pt>
              </c:numCache>
            </c:numRef>
          </c:xVal>
          <c:yVal>
            <c:numRef>
              <c:f>Model!$G$26:$G$31</c:f>
              <c:numCache>
                <c:ptCount val="6"/>
                <c:pt idx="0">
                  <c:v>0</c:v>
                </c:pt>
                <c:pt idx="1">
                  <c:v>0</c:v>
                </c:pt>
                <c:pt idx="2">
                  <c:v>0</c:v>
                </c:pt>
                <c:pt idx="3">
                  <c:v>0</c:v>
                </c:pt>
                <c:pt idx="4">
                  <c:v>0</c:v>
                </c:pt>
                <c:pt idx="5">
                  <c:v>0</c:v>
                </c:pt>
              </c:numCache>
            </c:numRef>
          </c:yVal>
          <c:smooth val="0"/>
        </c:ser>
        <c:axId val="64297283"/>
        <c:axId val="41804636"/>
      </c:scatterChart>
      <c:valAx>
        <c:axId val="64297283"/>
        <c:scaling>
          <c:orientation val="minMax"/>
        </c:scaling>
        <c:axPos val="b"/>
        <c:delete val="0"/>
        <c:numFmt formatCode="General" sourceLinked="1"/>
        <c:majorTickMark val="out"/>
        <c:minorTickMark val="none"/>
        <c:tickLblPos val="nextTo"/>
        <c:crossAx val="41804636"/>
        <c:crosses val="autoZero"/>
        <c:crossBetween val="midCat"/>
        <c:dispUnits/>
      </c:valAx>
      <c:valAx>
        <c:axId val="41804636"/>
        <c:scaling>
          <c:orientation val="minMax"/>
        </c:scaling>
        <c:axPos val="l"/>
        <c:majorGridlines/>
        <c:delete val="0"/>
        <c:numFmt formatCode="General" sourceLinked="1"/>
        <c:majorTickMark val="out"/>
        <c:minorTickMark val="none"/>
        <c:tickLblPos val="nextTo"/>
        <c:crossAx val="64297283"/>
        <c:crosses val="autoZero"/>
        <c:crossBetween val="midCat"/>
        <c:dispUnits/>
      </c:valAx>
      <c:spPr>
        <a:solidFill>
          <a:srgbClr val="CDCDCD"/>
        </a:solidFill>
        <a:ln w="12700">
          <a:solidFill>
            <a:srgbClr val="808080"/>
          </a:solidFill>
        </a:ln>
      </c:spPr>
    </c:plotArea>
    <c:legend>
      <c:legendPos val="r"/>
      <c:layout>
        <c:manualLayout>
          <c:xMode val="edge"/>
          <c:yMode val="edge"/>
          <c:x val="0.3255"/>
          <c:y val="0.4365"/>
        </c:manualLayout>
      </c:layout>
      <c:overlay val="0"/>
      <c:spPr>
        <a:ln w="3175">
          <a:noFill/>
        </a:ln>
      </c:spPr>
    </c:legend>
    <c:plotVisOnly val="1"/>
    <c:dispBlanksAs val="gap"/>
    <c:showDLblsOverMax val="0"/>
  </c:chart>
  <c:txPr>
    <a:bodyPr vert="horz" rot="0"/>
    <a:lstStyle/>
    <a:p>
      <a:pPr>
        <a:defRPr lang="en-US" cap="none" sz="5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47</xdr:row>
      <xdr:rowOff>104775</xdr:rowOff>
    </xdr:from>
    <xdr:to>
      <xdr:col>7</xdr:col>
      <xdr:colOff>466725</xdr:colOff>
      <xdr:row>70</xdr:row>
      <xdr:rowOff>38100</xdr:rowOff>
    </xdr:to>
    <xdr:graphicFrame>
      <xdr:nvGraphicFramePr>
        <xdr:cNvPr id="1" name="Chart 12"/>
        <xdr:cNvGraphicFramePr/>
      </xdr:nvGraphicFramePr>
      <xdr:xfrm>
        <a:off x="1171575" y="7658100"/>
        <a:ext cx="3552825" cy="3657600"/>
      </xdr:xfrm>
      <a:graphic>
        <a:graphicData uri="http://schemas.openxmlformats.org/drawingml/2006/chart">
          <c:chart xmlns:c="http://schemas.openxmlformats.org/drawingml/2006/chart" r:id="rId1"/>
        </a:graphicData>
      </a:graphic>
    </xdr:graphicFrame>
    <xdr:clientData/>
  </xdr:twoCellAnchor>
  <xdr:twoCellAnchor>
    <xdr:from>
      <xdr:col>7</xdr:col>
      <xdr:colOff>571500</xdr:colOff>
      <xdr:row>47</xdr:row>
      <xdr:rowOff>123825</xdr:rowOff>
    </xdr:from>
    <xdr:to>
      <xdr:col>13</xdr:col>
      <xdr:colOff>142875</xdr:colOff>
      <xdr:row>70</xdr:row>
      <xdr:rowOff>38100</xdr:rowOff>
    </xdr:to>
    <xdr:graphicFrame>
      <xdr:nvGraphicFramePr>
        <xdr:cNvPr id="2" name="Chart 13"/>
        <xdr:cNvGraphicFramePr/>
      </xdr:nvGraphicFramePr>
      <xdr:xfrm>
        <a:off x="4829175" y="7677150"/>
        <a:ext cx="3724275" cy="3638550"/>
      </xdr:xfrm>
      <a:graphic>
        <a:graphicData uri="http://schemas.openxmlformats.org/drawingml/2006/chart">
          <c:chart xmlns:c="http://schemas.openxmlformats.org/drawingml/2006/chart" r:id="rId2"/>
        </a:graphicData>
      </a:graphic>
    </xdr:graphicFrame>
    <xdr:clientData/>
  </xdr:twoCellAnchor>
  <xdr:twoCellAnchor>
    <xdr:from>
      <xdr:col>13</xdr:col>
      <xdr:colOff>438150</xdr:colOff>
      <xdr:row>47</xdr:row>
      <xdr:rowOff>123825</xdr:rowOff>
    </xdr:from>
    <xdr:to>
      <xdr:col>20</xdr:col>
      <xdr:colOff>219075</xdr:colOff>
      <xdr:row>70</xdr:row>
      <xdr:rowOff>28575</xdr:rowOff>
    </xdr:to>
    <xdr:graphicFrame>
      <xdr:nvGraphicFramePr>
        <xdr:cNvPr id="3" name="Chart 14"/>
        <xdr:cNvGraphicFramePr/>
      </xdr:nvGraphicFramePr>
      <xdr:xfrm>
        <a:off x="8848725" y="7677150"/>
        <a:ext cx="3914775" cy="36290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219075</xdr:colOff>
      <xdr:row>0</xdr:row>
      <xdr:rowOff>0</xdr:rowOff>
    </xdr:from>
    <xdr:to>
      <xdr:col>26</xdr:col>
      <xdr:colOff>514350</xdr:colOff>
      <xdr:row>41</xdr:row>
      <xdr:rowOff>76200</xdr:rowOff>
    </xdr:to>
    <xdr:graphicFrame>
      <xdr:nvGraphicFramePr>
        <xdr:cNvPr id="1" name="Chart 1"/>
        <xdr:cNvGraphicFramePr/>
      </xdr:nvGraphicFramePr>
      <xdr:xfrm>
        <a:off x="11439525" y="0"/>
        <a:ext cx="4429125" cy="6419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46"/>
  <sheetViews>
    <sheetView tabSelected="1" zoomScale="150" zoomScaleNormal="150" workbookViewId="0" topLeftCell="C1">
      <selection activeCell="V48" sqref="V48"/>
    </sheetView>
  </sheetViews>
  <sheetFormatPr defaultColWidth="11.421875" defaultRowHeight="12.75"/>
  <cols>
    <col min="1" max="1" width="10.421875" style="0" customWidth="1"/>
    <col min="2" max="6" width="8.8515625" style="0" customWidth="1"/>
    <col min="7" max="7" width="9.140625" style="5" customWidth="1"/>
    <col min="8" max="9" width="8.8515625" style="0" customWidth="1"/>
    <col min="10" max="10" width="11.421875" style="0" customWidth="1"/>
    <col min="11" max="11" width="12.8515625" style="0" customWidth="1"/>
    <col min="12" max="12" width="11.140625" style="7" customWidth="1"/>
    <col min="13" max="13" width="9.140625" style="4" customWidth="1"/>
    <col min="14" max="16384" width="8.8515625" style="0" customWidth="1"/>
  </cols>
  <sheetData>
    <row r="1" spans="1:15" ht="12.75">
      <c r="A1" s="2" t="s">
        <v>0</v>
      </c>
      <c r="B1" s="2" t="s">
        <v>1</v>
      </c>
      <c r="C1" s="2" t="s">
        <v>2</v>
      </c>
      <c r="D1" s="2" t="s">
        <v>3</v>
      </c>
      <c r="E1" s="2" t="s">
        <v>4</v>
      </c>
      <c r="F1" s="2" t="s">
        <v>5</v>
      </c>
      <c r="G1" s="5" t="s">
        <v>30</v>
      </c>
      <c r="H1" s="2" t="s">
        <v>25</v>
      </c>
      <c r="I1" s="2" t="s">
        <v>26</v>
      </c>
      <c r="J1" s="2" t="s">
        <v>27</v>
      </c>
      <c r="K1" s="2" t="s">
        <v>28</v>
      </c>
      <c r="L1" s="6" t="s">
        <v>29</v>
      </c>
      <c r="M1" s="4" t="s">
        <v>31</v>
      </c>
      <c r="N1" s="2" t="s">
        <v>32</v>
      </c>
      <c r="O1" s="2" t="s">
        <v>33</v>
      </c>
    </row>
    <row r="2" spans="1:10" ht="12.75">
      <c r="A2" s="2" t="s">
        <v>6</v>
      </c>
      <c r="B2" s="3">
        <v>0.3313719721486712</v>
      </c>
      <c r="C2" s="3">
        <v>0.45307443365695793</v>
      </c>
      <c r="D2" s="3">
        <v>0.130577620868883</v>
      </c>
      <c r="E2" s="3">
        <v>0.08497597332548788</v>
      </c>
      <c r="F2" s="3">
        <v>0</v>
      </c>
      <c r="G2" s="5">
        <v>20394</v>
      </c>
      <c r="H2" s="1">
        <f>SUM(B2:E2)</f>
        <v>1</v>
      </c>
      <c r="I2" s="1">
        <f>(E2+D2)</f>
        <v>0.21555359419437087</v>
      </c>
      <c r="J2" s="3">
        <f>(I2-I$2)/(1-I$2)</f>
        <v>0</v>
      </c>
    </row>
    <row r="3" spans="1:13" ht="12.75">
      <c r="A3" s="2" t="s">
        <v>7</v>
      </c>
      <c r="B3" s="3">
        <v>0.2921447484554281</v>
      </c>
      <c r="C3" s="3">
        <v>0.37511032656663723</v>
      </c>
      <c r="D3" s="3">
        <v>0.1553398058252427</v>
      </c>
      <c r="E3" s="3">
        <v>0.17740511915269197</v>
      </c>
      <c r="F3" s="3">
        <v>0.7458075904677847</v>
      </c>
      <c r="G3" s="5">
        <v>1133</v>
      </c>
      <c r="H3" s="1">
        <f aca="true" t="shared" si="0" ref="H3:H20">SUM(B3:E3)</f>
        <v>1</v>
      </c>
      <c r="I3" s="1">
        <f aca="true" t="shared" si="1" ref="I3:I20">(E3+D3)</f>
        <v>0.3327449249779347</v>
      </c>
      <c r="J3" s="3">
        <f aca="true" t="shared" si="2" ref="J3:J20">(I3-I$2)/(1-I$2)</f>
        <v>0.14939367420927618</v>
      </c>
      <c r="M3" s="4">
        <f>SQRT(J3*(1-J3)/(G3-1))</f>
        <v>0.01059515208142663</v>
      </c>
    </row>
    <row r="4" spans="1:13" ht="12.75">
      <c r="A4" s="2" t="s">
        <v>8</v>
      </c>
      <c r="B4" s="3">
        <v>0.2418358340688438</v>
      </c>
      <c r="C4" s="3">
        <v>0.37246248896734335</v>
      </c>
      <c r="D4" s="3">
        <v>0.1615180935569285</v>
      </c>
      <c r="E4" s="3">
        <v>0.22418358340688438</v>
      </c>
      <c r="F4" s="3">
        <v>0.9064430714916152</v>
      </c>
      <c r="G4" s="5">
        <v>1133</v>
      </c>
      <c r="H4" s="1">
        <f t="shared" si="0"/>
        <v>1</v>
      </c>
      <c r="I4" s="1">
        <f t="shared" si="1"/>
        <v>0.38570167696381286</v>
      </c>
      <c r="J4" s="3">
        <f t="shared" si="2"/>
        <v>0.21690211276409552</v>
      </c>
      <c r="M4" s="4">
        <f aca="true" t="shared" si="3" ref="M4:M20">SQRT(J4*(1-J4)/(G4-1))</f>
        <v>0.012249453230841145</v>
      </c>
    </row>
    <row r="5" spans="1:13" ht="12.75">
      <c r="A5" s="2" t="s">
        <v>9</v>
      </c>
      <c r="B5" s="3">
        <v>0.21712268314210062</v>
      </c>
      <c r="C5" s="3">
        <v>0.3503971756398941</v>
      </c>
      <c r="D5" s="3">
        <v>0.15445719329214475</v>
      </c>
      <c r="E5" s="3">
        <v>0.2780229479258605</v>
      </c>
      <c r="F5" s="3">
        <v>1.0653133274492497</v>
      </c>
      <c r="G5" s="5">
        <v>1133</v>
      </c>
      <c r="H5" s="1">
        <f t="shared" si="0"/>
        <v>1</v>
      </c>
      <c r="I5" s="1">
        <f t="shared" si="1"/>
        <v>0.43248014121800527</v>
      </c>
      <c r="J5" s="3">
        <f t="shared" si="2"/>
        <v>0.2765345668208526</v>
      </c>
      <c r="M5" s="4">
        <f t="shared" si="3"/>
        <v>0.013294144416702201</v>
      </c>
    </row>
    <row r="6" spans="1:13" ht="12.75">
      <c r="A6" s="2" t="s">
        <v>10</v>
      </c>
      <c r="B6" s="3">
        <v>0.21094439541041482</v>
      </c>
      <c r="C6" s="3">
        <v>0.2965578111209179</v>
      </c>
      <c r="D6" s="3">
        <v>0.16681376875551632</v>
      </c>
      <c r="E6" s="3">
        <v>0.32568402471315094</v>
      </c>
      <c r="F6" s="3">
        <v>1.1950573698146514</v>
      </c>
      <c r="G6" s="5">
        <v>1133</v>
      </c>
      <c r="H6" s="1">
        <f t="shared" si="0"/>
        <v>1</v>
      </c>
      <c r="I6" s="1">
        <f t="shared" si="1"/>
        <v>0.4924977934686673</v>
      </c>
      <c r="J6" s="3">
        <f t="shared" si="2"/>
        <v>0.3530441305163146</v>
      </c>
      <c r="M6" s="4">
        <f t="shared" si="3"/>
        <v>0.01420458706408029</v>
      </c>
    </row>
    <row r="7" spans="1:13" ht="12.75">
      <c r="A7" s="2" t="s">
        <v>11</v>
      </c>
      <c r="B7" s="3">
        <v>0.1676963812886143</v>
      </c>
      <c r="C7" s="3">
        <v>0.28596646072374227</v>
      </c>
      <c r="D7" s="3">
        <v>0.1615180935569285</v>
      </c>
      <c r="E7" s="3">
        <v>0.3848190644307149</v>
      </c>
      <c r="F7" s="3">
        <v>1.4457193292144748</v>
      </c>
      <c r="G7" s="5">
        <v>1133</v>
      </c>
      <c r="H7" s="1">
        <f t="shared" si="0"/>
        <v>1</v>
      </c>
      <c r="I7" s="1">
        <f t="shared" si="1"/>
        <v>0.5463371579876434</v>
      </c>
      <c r="J7" s="3">
        <f t="shared" si="2"/>
        <v>0.4216777097137142</v>
      </c>
      <c r="M7" s="4">
        <f t="shared" si="3"/>
        <v>0.01467749951156311</v>
      </c>
    </row>
    <row r="8" spans="1:13" ht="12.75">
      <c r="A8" s="2" t="s">
        <v>12</v>
      </c>
      <c r="B8" s="3">
        <v>0.1588702559576346</v>
      </c>
      <c r="C8" s="3">
        <v>0.28420123565754635</v>
      </c>
      <c r="D8" s="3">
        <v>0.13945278022947927</v>
      </c>
      <c r="E8" s="3">
        <v>0.4174757281553398</v>
      </c>
      <c r="F8" s="3">
        <v>1.6098852603706972</v>
      </c>
      <c r="G8" s="5">
        <v>1133</v>
      </c>
      <c r="H8" s="1">
        <f t="shared" si="0"/>
        <v>1</v>
      </c>
      <c r="I8" s="1">
        <f t="shared" si="1"/>
        <v>0.556928508384819</v>
      </c>
      <c r="J8" s="3">
        <f t="shared" si="2"/>
        <v>0.43517939742467804</v>
      </c>
      <c r="M8" s="4">
        <f t="shared" si="3"/>
        <v>0.014735545396379938</v>
      </c>
    </row>
    <row r="9" spans="1:13" ht="12.75">
      <c r="A9" s="2" t="s">
        <v>13</v>
      </c>
      <c r="B9" s="3">
        <v>0.28596646072374227</v>
      </c>
      <c r="C9" s="3">
        <v>0.39982347749338043</v>
      </c>
      <c r="D9" s="3">
        <v>0.13857016769638128</v>
      </c>
      <c r="E9" s="3">
        <v>0.17563989408649602</v>
      </c>
      <c r="F9" s="3">
        <v>0.6954986760812003</v>
      </c>
      <c r="G9" s="5">
        <v>1133</v>
      </c>
      <c r="H9" s="1">
        <f t="shared" si="0"/>
        <v>1</v>
      </c>
      <c r="I9" s="1">
        <f t="shared" si="1"/>
        <v>0.3142100617828773</v>
      </c>
      <c r="J9" s="3">
        <f t="shared" si="2"/>
        <v>0.1257657207150894</v>
      </c>
      <c r="M9" s="4">
        <f t="shared" si="3"/>
        <v>0.0098553452792142</v>
      </c>
    </row>
    <row r="10" spans="1:13" ht="12.75">
      <c r="A10" s="2" t="s">
        <v>14</v>
      </c>
      <c r="B10" s="3">
        <v>0.23036187113857018</v>
      </c>
      <c r="C10" s="3">
        <v>0.3389232127096205</v>
      </c>
      <c r="D10" s="3">
        <v>0.17210944395410416</v>
      </c>
      <c r="E10" s="3">
        <v>0.2586054721977052</v>
      </c>
      <c r="F10" s="3">
        <v>1.0723742277140336</v>
      </c>
      <c r="G10" s="5">
        <v>1133</v>
      </c>
      <c r="H10" s="1">
        <f t="shared" si="0"/>
        <v>1</v>
      </c>
      <c r="I10" s="1">
        <f t="shared" si="1"/>
        <v>0.43071491615180935</v>
      </c>
      <c r="J10" s="3">
        <f t="shared" si="2"/>
        <v>0.274284285535692</v>
      </c>
      <c r="M10" s="4">
        <f t="shared" si="3"/>
        <v>0.013260518734419463</v>
      </c>
    </row>
    <row r="11" spans="1:13" ht="12.75">
      <c r="A11" s="2" t="s">
        <v>15</v>
      </c>
      <c r="B11" s="3">
        <v>0.21270962047661077</v>
      </c>
      <c r="C11" s="3">
        <v>0.32744924977934686</v>
      </c>
      <c r="D11" s="3">
        <v>0.15710503089143865</v>
      </c>
      <c r="E11" s="3">
        <v>0.3027360988526037</v>
      </c>
      <c r="F11" s="3">
        <v>1.233892321270962</v>
      </c>
      <c r="G11" s="5">
        <v>1133</v>
      </c>
      <c r="H11" s="1">
        <f t="shared" si="0"/>
        <v>1</v>
      </c>
      <c r="I11" s="1">
        <f t="shared" si="1"/>
        <v>0.45984112974404234</v>
      </c>
      <c r="J11" s="3">
        <f t="shared" si="2"/>
        <v>0.3114139267408426</v>
      </c>
      <c r="K11" s="3"/>
      <c r="L11" s="6"/>
      <c r="M11" s="4">
        <f t="shared" si="3"/>
        <v>0.013763374252847033</v>
      </c>
    </row>
    <row r="12" spans="1:13" ht="12.75">
      <c r="A12" s="2" t="s">
        <v>16</v>
      </c>
      <c r="B12" s="3">
        <v>0.1977052074139453</v>
      </c>
      <c r="C12" s="3">
        <v>0.293909973521624</v>
      </c>
      <c r="D12" s="3">
        <v>0.1641659311562224</v>
      </c>
      <c r="E12" s="3">
        <v>0.3442188879082083</v>
      </c>
      <c r="F12" s="3">
        <v>1.5269196822594882</v>
      </c>
      <c r="G12" s="5">
        <v>1133</v>
      </c>
      <c r="H12" s="1">
        <f t="shared" si="0"/>
        <v>1</v>
      </c>
      <c r="I12" s="1">
        <f t="shared" si="1"/>
        <v>0.5083848190644307</v>
      </c>
      <c r="J12" s="3">
        <f t="shared" si="2"/>
        <v>0.37329666208276036</v>
      </c>
      <c r="K12" s="3"/>
      <c r="L12" s="6"/>
      <c r="M12" s="4">
        <f t="shared" si="3"/>
        <v>0.014375893401662475</v>
      </c>
    </row>
    <row r="13" spans="1:13" ht="12.75">
      <c r="A13" s="2" t="s">
        <v>17</v>
      </c>
      <c r="B13" s="3">
        <v>0.1676963812886143</v>
      </c>
      <c r="C13" s="3">
        <v>0.2736098852603707</v>
      </c>
      <c r="D13" s="3">
        <v>0.1562224183583407</v>
      </c>
      <c r="E13" s="3">
        <v>0.4024713150926743</v>
      </c>
      <c r="F13" s="3">
        <v>1.671668137687555</v>
      </c>
      <c r="G13" s="5">
        <v>1133</v>
      </c>
      <c r="H13" s="1">
        <f t="shared" si="0"/>
        <v>1</v>
      </c>
      <c r="I13" s="1">
        <f t="shared" si="1"/>
        <v>0.558693733451015</v>
      </c>
      <c r="J13" s="3">
        <f t="shared" si="2"/>
        <v>0.4374296787098388</v>
      </c>
      <c r="K13" s="3"/>
      <c r="L13" s="6"/>
      <c r="M13" s="4">
        <f t="shared" si="3"/>
        <v>0.014744135652018701</v>
      </c>
    </row>
    <row r="14" spans="1:15" ht="12.75">
      <c r="A14" s="2" t="s">
        <v>18</v>
      </c>
      <c r="B14" s="3">
        <v>0.15975286849073256</v>
      </c>
      <c r="C14" s="3">
        <v>0.2409532215357458</v>
      </c>
      <c r="D14" s="3">
        <v>0.14386584289496912</v>
      </c>
      <c r="E14" s="3">
        <v>0.4554280670785525</v>
      </c>
      <c r="F14" s="3">
        <v>1.9311562224183583</v>
      </c>
      <c r="G14" s="5">
        <v>1133</v>
      </c>
      <c r="H14" s="1">
        <f t="shared" si="0"/>
        <v>1</v>
      </c>
      <c r="I14" s="1">
        <f t="shared" si="1"/>
        <v>0.5992939099735216</v>
      </c>
      <c r="J14" s="3">
        <f t="shared" si="2"/>
        <v>0.4891861482685336</v>
      </c>
      <c r="K14" s="3"/>
      <c r="L14" s="6"/>
      <c r="M14" s="4">
        <f t="shared" si="3"/>
        <v>0.014857481387829188</v>
      </c>
      <c r="N14" s="4"/>
      <c r="O14" s="4"/>
    </row>
    <row r="15" spans="1:15" ht="12.75">
      <c r="A15" s="2" t="s">
        <v>19</v>
      </c>
      <c r="B15" s="3">
        <v>0.17740511915269197</v>
      </c>
      <c r="C15" s="3">
        <v>0.2621359223300971</v>
      </c>
      <c r="D15" s="3">
        <v>0.1703442188879082</v>
      </c>
      <c r="E15" s="3">
        <v>0.3901147396293027</v>
      </c>
      <c r="F15" s="3">
        <v>1.293909973521624</v>
      </c>
      <c r="G15" s="5">
        <v>1133</v>
      </c>
      <c r="H15" s="1">
        <f t="shared" si="0"/>
        <v>1</v>
      </c>
      <c r="I15" s="1">
        <f t="shared" si="1"/>
        <v>0.560458958517211</v>
      </c>
      <c r="J15" s="3">
        <f t="shared" si="2"/>
        <v>0.4396799599949994</v>
      </c>
      <c r="K15" s="3">
        <f aca="true" t="shared" si="4" ref="K15:K20">1-(1/1.3258)*(1-J3)*(1-J9)</f>
        <v>0.4391090600521653</v>
      </c>
      <c r="L15" s="6">
        <f aca="true" t="shared" si="5" ref="L15:L20">J15-K15</f>
        <v>0.0005708999428341022</v>
      </c>
      <c r="M15" s="4">
        <f t="shared" si="3"/>
        <v>0.014752417684525078</v>
      </c>
      <c r="N15" s="4">
        <f aca="true" t="shared" si="6" ref="N15:N20">SQRT(M3^2+M9^2)</f>
        <v>0.014470144373885446</v>
      </c>
      <c r="O15" s="4">
        <f aca="true" t="shared" si="7" ref="O15:O20">SQRT(M15^2+N15^2)</f>
        <v>0.020664435771144993</v>
      </c>
    </row>
    <row r="16" spans="1:15" ht="12.75">
      <c r="A16" s="2" t="s">
        <v>20</v>
      </c>
      <c r="B16" s="3">
        <v>0.12444836716681378</v>
      </c>
      <c r="C16" s="3">
        <v>0.22859664607237423</v>
      </c>
      <c r="D16" s="3">
        <v>0.147396293027361</v>
      </c>
      <c r="E16" s="3">
        <v>0.499558693733451</v>
      </c>
      <c r="F16" s="3">
        <v>1.6116504854368932</v>
      </c>
      <c r="G16" s="5">
        <v>1133</v>
      </c>
      <c r="H16" s="1">
        <f t="shared" si="0"/>
        <v>1</v>
      </c>
      <c r="I16" s="1">
        <f t="shared" si="1"/>
        <v>0.646954986760812</v>
      </c>
      <c r="J16" s="3">
        <f t="shared" si="2"/>
        <v>0.549943742967871</v>
      </c>
      <c r="K16" s="3">
        <f t="shared" si="4"/>
        <v>0.5713482857664094</v>
      </c>
      <c r="L16" s="6">
        <f t="shared" si="5"/>
        <v>-0.02140454279853843</v>
      </c>
      <c r="M16" s="4">
        <f t="shared" si="3"/>
        <v>0.014786633926570618</v>
      </c>
      <c r="N16" s="4">
        <f t="shared" si="6"/>
        <v>0.01805243644388353</v>
      </c>
      <c r="O16" s="4">
        <f t="shared" si="7"/>
        <v>0.023335273823952944</v>
      </c>
    </row>
    <row r="17" spans="1:15" ht="12.75">
      <c r="A17" s="2" t="s">
        <v>21</v>
      </c>
      <c r="B17" s="3">
        <v>0.10414827890556046</v>
      </c>
      <c r="C17" s="3">
        <v>0.17917034421888792</v>
      </c>
      <c r="D17" s="3">
        <v>0.15092674315975288</v>
      </c>
      <c r="E17" s="3">
        <v>0.5657546337157988</v>
      </c>
      <c r="F17" s="3">
        <v>1.8711385701676964</v>
      </c>
      <c r="G17" s="5">
        <v>1133</v>
      </c>
      <c r="H17" s="1">
        <f t="shared" si="0"/>
        <v>1</v>
      </c>
      <c r="I17" s="1">
        <f t="shared" si="1"/>
        <v>0.7166813768755517</v>
      </c>
      <c r="J17" s="3">
        <f t="shared" si="2"/>
        <v>0.6388298537317166</v>
      </c>
      <c r="K17" s="3">
        <f t="shared" si="4"/>
        <v>0.6242508509793601</v>
      </c>
      <c r="L17" s="6">
        <f t="shared" si="5"/>
        <v>0.014579002752356574</v>
      </c>
      <c r="M17" s="4">
        <f t="shared" si="3"/>
        <v>0.014276617064253</v>
      </c>
      <c r="N17" s="4">
        <f t="shared" si="6"/>
        <v>0.01913543170655073</v>
      </c>
      <c r="O17" s="4">
        <f t="shared" si="7"/>
        <v>0.02387439091150572</v>
      </c>
    </row>
    <row r="18" spans="1:15" ht="12.75">
      <c r="A18" s="2" t="s">
        <v>22</v>
      </c>
      <c r="B18" s="3">
        <v>0.09885260370697264</v>
      </c>
      <c r="C18" s="3">
        <v>0.17475728155339806</v>
      </c>
      <c r="D18" s="3">
        <v>0.11297440423654016</v>
      </c>
      <c r="E18" s="3">
        <v>0.6134157105030892</v>
      </c>
      <c r="F18" s="3">
        <v>2.0759046778464256</v>
      </c>
      <c r="G18" s="5">
        <v>1133</v>
      </c>
      <c r="H18" s="1">
        <f t="shared" si="0"/>
        <v>1</v>
      </c>
      <c r="I18" s="1">
        <f t="shared" si="1"/>
        <v>0.7263901147396293</v>
      </c>
      <c r="J18" s="3">
        <f t="shared" si="2"/>
        <v>0.6512064008001002</v>
      </c>
      <c r="K18" s="3">
        <f t="shared" si="4"/>
        <v>0.6941850936109701</v>
      </c>
      <c r="L18" s="6">
        <f t="shared" si="5"/>
        <v>-0.04297869281086997</v>
      </c>
      <c r="M18" s="4">
        <f t="shared" si="3"/>
        <v>0.014165123657442442</v>
      </c>
      <c r="N18" s="4">
        <f t="shared" si="6"/>
        <v>0.020209814565131462</v>
      </c>
      <c r="O18" s="4">
        <f t="shared" si="7"/>
        <v>0.0246796947506981</v>
      </c>
    </row>
    <row r="19" spans="1:15" ht="12.75">
      <c r="A19" s="2" t="s">
        <v>23</v>
      </c>
      <c r="B19" s="3">
        <v>0.07325684024713151</v>
      </c>
      <c r="C19" s="3">
        <v>0.12444836716681378</v>
      </c>
      <c r="D19" s="3">
        <v>0.12444836716681378</v>
      </c>
      <c r="E19" s="3">
        <v>0.677846425419241</v>
      </c>
      <c r="F19" s="3">
        <v>2.258605472197705</v>
      </c>
      <c r="G19" s="5">
        <v>1133</v>
      </c>
      <c r="H19" s="1">
        <f t="shared" si="0"/>
        <v>1</v>
      </c>
      <c r="I19" s="1">
        <f t="shared" si="1"/>
        <v>0.8022947925860547</v>
      </c>
      <c r="J19" s="3">
        <f t="shared" si="2"/>
        <v>0.7479684960620079</v>
      </c>
      <c r="K19" s="3">
        <f t="shared" si="4"/>
        <v>0.7546032911030188</v>
      </c>
      <c r="L19" s="6">
        <f t="shared" si="5"/>
        <v>-0.0066347950410109435</v>
      </c>
      <c r="M19" s="4">
        <f t="shared" si="3"/>
        <v>0.012904638856974167</v>
      </c>
      <c r="N19" s="4">
        <f t="shared" si="6"/>
        <v>0.020804291096720027</v>
      </c>
      <c r="O19" s="4">
        <f t="shared" si="7"/>
        <v>0.02448158965561656</v>
      </c>
    </row>
    <row r="20" spans="1:15" ht="12.75">
      <c r="A20" s="2" t="s">
        <v>24</v>
      </c>
      <c r="B20" s="3">
        <v>0.05472197705207414</v>
      </c>
      <c r="C20" s="3">
        <v>0.11915269196822595</v>
      </c>
      <c r="D20" s="3">
        <v>0.1059135039717564</v>
      </c>
      <c r="E20" s="3">
        <v>0.7202118270079435</v>
      </c>
      <c r="F20" s="3">
        <v>2.4263018534863194</v>
      </c>
      <c r="G20" s="5">
        <v>1133</v>
      </c>
      <c r="H20" s="1">
        <f t="shared" si="0"/>
        <v>1</v>
      </c>
      <c r="I20" s="1">
        <f t="shared" si="1"/>
        <v>0.8261253309796999</v>
      </c>
      <c r="J20" s="3">
        <f t="shared" si="2"/>
        <v>0.7783472934116764</v>
      </c>
      <c r="K20" s="3">
        <f t="shared" si="4"/>
        <v>0.782381816609754</v>
      </c>
      <c r="L20" s="6">
        <f t="shared" si="5"/>
        <v>-0.004034523198077622</v>
      </c>
      <c r="M20" s="4">
        <f t="shared" si="3"/>
        <v>0.012345253599674552</v>
      </c>
      <c r="N20" s="4">
        <f t="shared" si="6"/>
        <v>0.020925607549566266</v>
      </c>
      <c r="O20" s="4">
        <f t="shared" si="7"/>
        <v>0.024295809057505002</v>
      </c>
    </row>
    <row r="21" ht="12.75"/>
    <row r="22" ht="12.75">
      <c r="G22" s="5">
        <f>SUM(G2:G20)/2</f>
        <v>20394</v>
      </c>
    </row>
    <row r="23" ht="12.75"/>
    <row r="24" spans="7:12" ht="12.75">
      <c r="G24"/>
      <c r="I24" s="5"/>
      <c r="K24" t="s">
        <v>40</v>
      </c>
      <c r="L24"/>
    </row>
    <row r="25" spans="4:12" ht="12.75">
      <c r="D25" t="s">
        <v>38</v>
      </c>
      <c r="G25"/>
      <c r="I25" s="5" t="s">
        <v>39</v>
      </c>
      <c r="J25">
        <v>1</v>
      </c>
      <c r="K25">
        <v>1</v>
      </c>
      <c r="L25">
        <v>1</v>
      </c>
    </row>
    <row r="26" spans="2:12" ht="12.75">
      <c r="B26" t="s">
        <v>42</v>
      </c>
      <c r="C26" t="s">
        <v>41</v>
      </c>
      <c r="D26" t="s">
        <v>34</v>
      </c>
      <c r="E26" s="10" t="s">
        <v>35</v>
      </c>
      <c r="F26" s="10" t="s">
        <v>36</v>
      </c>
      <c r="G26" s="10" t="s">
        <v>37</v>
      </c>
      <c r="I26" s="5"/>
      <c r="J26" s="10" t="s">
        <v>35</v>
      </c>
      <c r="K26" s="10" t="s">
        <v>36</v>
      </c>
      <c r="L26" s="10" t="s">
        <v>37</v>
      </c>
    </row>
    <row r="27" spans="7:12" ht="12.75">
      <c r="G27"/>
      <c r="I27" s="5"/>
      <c r="L27"/>
    </row>
    <row r="28" spans="2:12" ht="12.75">
      <c r="B28" s="9">
        <f aca="true" t="shared" si="8" ref="B28:B33">1/D28</f>
        <v>1</v>
      </c>
      <c r="C28" s="9">
        <f aca="true" t="shared" si="9" ref="C28:C33">LOG(D28)</f>
        <v>0</v>
      </c>
      <c r="D28">
        <v>1</v>
      </c>
      <c r="E28" s="8">
        <v>0.14939367420927618</v>
      </c>
      <c r="F28" s="9">
        <v>0.1257657207150894</v>
      </c>
      <c r="G28" s="9">
        <v>0.4396799599949994</v>
      </c>
      <c r="I28" s="8">
        <f aca="true" t="shared" si="10" ref="I28:I33">1-(1-E28)*(1-F28)</f>
        <v>0.2563707918171607</v>
      </c>
      <c r="L28"/>
    </row>
    <row r="29" spans="2:12" ht="12.75">
      <c r="B29" s="9">
        <f t="shared" si="8"/>
        <v>0.5</v>
      </c>
      <c r="C29" s="9">
        <f t="shared" si="9"/>
        <v>0.3010299956639812</v>
      </c>
      <c r="D29">
        <v>2</v>
      </c>
      <c r="E29" s="8">
        <v>0.21690211276409552</v>
      </c>
      <c r="F29" s="9">
        <v>0.274284285535692</v>
      </c>
      <c r="G29" s="9">
        <v>0.549943742967871</v>
      </c>
      <c r="I29" s="8">
        <f t="shared" si="10"/>
        <v>0.4316935572691054</v>
      </c>
      <c r="L29"/>
    </row>
    <row r="30" spans="2:12" ht="12.75">
      <c r="B30" s="9">
        <f t="shared" si="8"/>
        <v>0.3333333333333333</v>
      </c>
      <c r="C30" s="9">
        <f t="shared" si="9"/>
        <v>0.47712125471966244</v>
      </c>
      <c r="D30">
        <v>3</v>
      </c>
      <c r="E30" s="8">
        <v>0.2765345668208526</v>
      </c>
      <c r="F30" s="9">
        <v>0.3114139267408426</v>
      </c>
      <c r="G30" s="9">
        <v>0.6388298537317166</v>
      </c>
      <c r="I30" s="8">
        <f t="shared" si="10"/>
        <v>0.5018317782284356</v>
      </c>
      <c r="L30"/>
    </row>
    <row r="31" spans="2:12" ht="12.75">
      <c r="B31" s="9">
        <f t="shared" si="8"/>
        <v>0.125</v>
      </c>
      <c r="C31" s="9">
        <f t="shared" si="9"/>
        <v>0.9030899869919435</v>
      </c>
      <c r="D31">
        <v>8</v>
      </c>
      <c r="E31" s="8">
        <v>0.3530441305163146</v>
      </c>
      <c r="F31" s="9">
        <v>0.37329666208276036</v>
      </c>
      <c r="G31" s="9">
        <v>0.6512064008001002</v>
      </c>
      <c r="I31" s="8">
        <f t="shared" si="10"/>
        <v>0.5945505971094243</v>
      </c>
      <c r="L31"/>
    </row>
    <row r="32" spans="2:12" ht="12.75">
      <c r="B32" s="9">
        <f t="shared" si="8"/>
        <v>0.0625</v>
      </c>
      <c r="C32" s="9">
        <f t="shared" si="9"/>
        <v>1.2041199826559248</v>
      </c>
      <c r="D32">
        <v>16</v>
      </c>
      <c r="E32" s="8">
        <v>0.4216777097137142</v>
      </c>
      <c r="F32" s="9">
        <v>0.4374296787098388</v>
      </c>
      <c r="G32" s="9">
        <v>0.7479684960620079</v>
      </c>
      <c r="I32" s="8">
        <f t="shared" si="10"/>
        <v>0.6746530433443824</v>
      </c>
      <c r="L32"/>
    </row>
    <row r="33" spans="2:12" ht="12.75">
      <c r="B33" s="9">
        <f t="shared" si="8"/>
        <v>0.03125</v>
      </c>
      <c r="C33" s="9">
        <f t="shared" si="9"/>
        <v>1.505149978319906</v>
      </c>
      <c r="D33">
        <v>32</v>
      </c>
      <c r="E33" s="8">
        <v>0.43517939742467804</v>
      </c>
      <c r="F33" s="9">
        <v>0.4891861482685336</v>
      </c>
      <c r="G33" s="9">
        <v>0.7783472934116764</v>
      </c>
      <c r="I33" s="8">
        <f t="shared" si="10"/>
        <v>0.7114818124612119</v>
      </c>
      <c r="L33"/>
    </row>
    <row r="34" ht="12.75"/>
    <row r="35" ht="12.75"/>
    <row r="36" ht="12.75"/>
    <row r="37" ht="12.75"/>
    <row r="38" ht="12.75">
      <c r="D38" t="s">
        <v>38</v>
      </c>
    </row>
    <row r="39" ht="12.75">
      <c r="D39" t="s">
        <v>34</v>
      </c>
    </row>
    <row r="40" spans="5:10" ht="12.75">
      <c r="E40" t="s">
        <v>44</v>
      </c>
      <c r="F40" t="s">
        <v>45</v>
      </c>
      <c r="G40" s="5" t="s">
        <v>46</v>
      </c>
      <c r="I40" t="s">
        <v>43</v>
      </c>
      <c r="J40" t="s">
        <v>47</v>
      </c>
    </row>
    <row r="41" spans="4:10" ht="12">
      <c r="D41">
        <v>1</v>
      </c>
      <c r="E41" s="9">
        <f aca="true" t="shared" si="11" ref="E41:F46">1-E28</f>
        <v>0.8506063257907238</v>
      </c>
      <c r="F41" s="9">
        <f t="shared" si="11"/>
        <v>0.8742342792849106</v>
      </c>
      <c r="G41" s="9">
        <f aca="true" t="shared" si="12" ref="G41:G46">E41*F41</f>
        <v>0.7436292081828393</v>
      </c>
      <c r="I41" s="9">
        <f aca="true" t="shared" si="13" ref="I41:I46">1-G28</f>
        <v>0.5603200400050006</v>
      </c>
      <c r="J41" s="9">
        <f aca="true" t="shared" si="14" ref="J41:J46">G41/I41</f>
        <v>1.3271508336132378</v>
      </c>
    </row>
    <row r="42" spans="4:10" ht="12">
      <c r="D42">
        <v>2</v>
      </c>
      <c r="E42" s="9">
        <f t="shared" si="11"/>
        <v>0.7830978872359045</v>
      </c>
      <c r="F42" s="9">
        <f t="shared" si="11"/>
        <v>0.725715714464308</v>
      </c>
      <c r="G42" s="9">
        <f t="shared" si="12"/>
        <v>0.5683064427308946</v>
      </c>
      <c r="I42" s="9">
        <f t="shared" si="13"/>
        <v>0.45005625703212904</v>
      </c>
      <c r="J42" s="9">
        <f t="shared" si="14"/>
        <v>1.262745343167896</v>
      </c>
    </row>
    <row r="43" spans="4:10" ht="12">
      <c r="D43">
        <v>3</v>
      </c>
      <c r="E43" s="9">
        <f t="shared" si="11"/>
        <v>0.7234654331791475</v>
      </c>
      <c r="F43" s="9">
        <f t="shared" si="11"/>
        <v>0.6885860732591573</v>
      </c>
      <c r="G43" s="9">
        <f t="shared" si="12"/>
        <v>0.49816822177156445</v>
      </c>
      <c r="I43" s="9">
        <f t="shared" si="13"/>
        <v>0.36117014626828337</v>
      </c>
      <c r="J43" s="9">
        <f t="shared" si="14"/>
        <v>1.3793172744723938</v>
      </c>
    </row>
    <row r="44" spans="4:10" ht="12">
      <c r="D44">
        <v>8</v>
      </c>
      <c r="E44" s="9">
        <f t="shared" si="11"/>
        <v>0.6469558694836854</v>
      </c>
      <c r="F44" s="9">
        <f t="shared" si="11"/>
        <v>0.6267033379172396</v>
      </c>
      <c r="G44" s="9">
        <f t="shared" si="12"/>
        <v>0.4054494028905757</v>
      </c>
      <c r="I44" s="9">
        <f t="shared" si="13"/>
        <v>0.34879359919989983</v>
      </c>
      <c r="J44" s="9">
        <f t="shared" si="14"/>
        <v>1.162433610652945</v>
      </c>
    </row>
    <row r="45" spans="4:10" ht="12">
      <c r="D45">
        <v>16</v>
      </c>
      <c r="E45" s="9">
        <f t="shared" si="11"/>
        <v>0.5783222902862858</v>
      </c>
      <c r="F45" s="9">
        <f t="shared" si="11"/>
        <v>0.5625703212901612</v>
      </c>
      <c r="G45" s="9">
        <f t="shared" si="12"/>
        <v>0.32534695665561764</v>
      </c>
      <c r="I45" s="9">
        <f t="shared" si="13"/>
        <v>0.2520315039379921</v>
      </c>
      <c r="J45" s="9">
        <f t="shared" si="14"/>
        <v>1.2908979693890312</v>
      </c>
    </row>
    <row r="46" spans="4:10" ht="12">
      <c r="D46">
        <v>32</v>
      </c>
      <c r="E46" s="9">
        <f t="shared" si="11"/>
        <v>0.564820602575322</v>
      </c>
      <c r="F46" s="9">
        <f t="shared" si="11"/>
        <v>0.5108138517314664</v>
      </c>
      <c r="G46" s="9">
        <f t="shared" si="12"/>
        <v>0.28851818753878805</v>
      </c>
      <c r="I46" s="9">
        <f t="shared" si="13"/>
        <v>0.2216527065883236</v>
      </c>
      <c r="J46" s="9">
        <f t="shared" si="14"/>
        <v>1.3016677846152087</v>
      </c>
    </row>
  </sheetData>
  <printOptions/>
  <pageMargins left="0.75" right="0.75" top="1" bottom="1" header="0.5" footer="0.5"/>
  <pageSetup horizontalDpi="1200" verticalDpi="1200" orientation="portrait"/>
  <drawing r:id="rId3"/>
  <legacyDrawing r:id="rId2"/>
</worksheet>
</file>

<file path=xl/worksheets/sheet2.xml><?xml version="1.0" encoding="utf-8"?>
<worksheet xmlns="http://schemas.openxmlformats.org/spreadsheetml/2006/main" xmlns:r="http://schemas.openxmlformats.org/officeDocument/2006/relationships">
  <dimension ref="A1:M54"/>
  <sheetViews>
    <sheetView zoomScale="250" zoomScaleNormal="250" workbookViewId="0" topLeftCell="A22">
      <selection activeCell="J57" sqref="J57"/>
    </sheetView>
  </sheetViews>
  <sheetFormatPr defaultColWidth="11.421875" defaultRowHeight="12.75"/>
  <cols>
    <col min="1" max="16384" width="8.8515625" style="0" customWidth="1"/>
  </cols>
  <sheetData>
    <row r="1" spans="1:7" ht="12">
      <c r="A1">
        <v>1</v>
      </c>
      <c r="B1" s="9">
        <f aca="true" t="shared" si="0" ref="B1:B6">A1*(1000/60)</f>
        <v>16.666666666666668</v>
      </c>
      <c r="C1" s="9">
        <v>0.14939367420927618</v>
      </c>
      <c r="D1" s="9">
        <v>0.1257657207150894</v>
      </c>
      <c r="E1" s="9">
        <v>0.4396799599949994</v>
      </c>
      <c r="G1">
        <f>((1-C1)*(1-D1))/(1-E1)</f>
        <v>1.3271508336132378</v>
      </c>
    </row>
    <row r="2" spans="1:5" ht="12">
      <c r="A2">
        <v>2</v>
      </c>
      <c r="B2" s="9">
        <f t="shared" si="0"/>
        <v>33.333333333333336</v>
      </c>
      <c r="C2" s="9">
        <v>0.21690211276409552</v>
      </c>
      <c r="D2" s="9">
        <v>0.274284285535692</v>
      </c>
      <c r="E2" s="9">
        <v>0.549943742967871</v>
      </c>
    </row>
    <row r="3" spans="1:5" ht="12">
      <c r="A3">
        <v>3</v>
      </c>
      <c r="B3" s="9">
        <f t="shared" si="0"/>
        <v>50</v>
      </c>
      <c r="C3" s="9">
        <v>0.2765345668208526</v>
      </c>
      <c r="D3" s="9">
        <v>0.3114139267408426</v>
      </c>
      <c r="E3" s="9">
        <v>0.6388298537317166</v>
      </c>
    </row>
    <row r="4" spans="1:5" ht="12">
      <c r="A4">
        <v>8</v>
      </c>
      <c r="B4" s="9">
        <f t="shared" si="0"/>
        <v>133.33333333333334</v>
      </c>
      <c r="C4" s="9">
        <v>0.3530441305163146</v>
      </c>
      <c r="D4" s="9">
        <v>0.37329666208276036</v>
      </c>
      <c r="E4" s="9">
        <v>0.6512064008001002</v>
      </c>
    </row>
    <row r="5" spans="1:5" ht="12">
      <c r="A5">
        <v>16</v>
      </c>
      <c r="B5" s="9">
        <f t="shared" si="0"/>
        <v>266.6666666666667</v>
      </c>
      <c r="C5" s="9">
        <v>0.4216777097137142</v>
      </c>
      <c r="D5" s="9">
        <v>0.4374296787098388</v>
      </c>
      <c r="E5" s="9">
        <v>0.7479684960620079</v>
      </c>
    </row>
    <row r="6" spans="1:5" ht="12">
      <c r="A6">
        <v>32</v>
      </c>
      <c r="B6" s="9">
        <f t="shared" si="0"/>
        <v>533.3333333333334</v>
      </c>
      <c r="C6" s="9">
        <v>0.43517939742467804</v>
      </c>
      <c r="D6" s="9">
        <v>0.4891861482685336</v>
      </c>
      <c r="E6" s="9">
        <v>0.7783472934116764</v>
      </c>
    </row>
    <row r="9" spans="2:5" ht="12">
      <c r="B9" s="9">
        <v>16.666666666666668</v>
      </c>
      <c r="C9">
        <f aca="true" t="shared" si="1" ref="C9:E12">LN(1-C1)</f>
        <v>-0.1618058593330695</v>
      </c>
      <c r="D9">
        <f t="shared" si="1"/>
        <v>-0.13440688514495508</v>
      </c>
      <c r="E9">
        <f t="shared" si="1"/>
        <v>-0.5792471584879496</v>
      </c>
    </row>
    <row r="10" spans="2:5" ht="12">
      <c r="B10" s="9">
        <v>33.333333333333336</v>
      </c>
      <c r="C10">
        <f t="shared" si="1"/>
        <v>-0.24449757517818288</v>
      </c>
      <c r="D10">
        <f t="shared" si="1"/>
        <v>-0.32059691871683</v>
      </c>
      <c r="E10">
        <f t="shared" si="1"/>
        <v>-0.7983826884046205</v>
      </c>
    </row>
    <row r="11" spans="2:5" ht="12">
      <c r="B11" s="9">
        <v>50</v>
      </c>
      <c r="C11">
        <f t="shared" si="1"/>
        <v>-0.323702511274983</v>
      </c>
      <c r="D11">
        <f t="shared" si="1"/>
        <v>-0.37311495300027653</v>
      </c>
      <c r="E11">
        <f t="shared" si="1"/>
        <v>-1.0184061123825872</v>
      </c>
    </row>
    <row r="12" spans="2:5" ht="12">
      <c r="B12" s="9">
        <v>133.33333333333334</v>
      </c>
      <c r="C12">
        <f t="shared" si="1"/>
        <v>-0.4354771947152521</v>
      </c>
      <c r="D12">
        <f t="shared" si="1"/>
        <v>-0.46728199558531847</v>
      </c>
      <c r="E12">
        <f t="shared" si="1"/>
        <v>-1.053274938033411</v>
      </c>
    </row>
    <row r="13" spans="2:5" ht="12">
      <c r="B13" s="9">
        <v>266.6666666666667</v>
      </c>
      <c r="C13">
        <f aca="true" t="shared" si="2" ref="C13:E14">LN(1-C5)</f>
        <v>-0.5476239700574373</v>
      </c>
      <c r="D13">
        <f t="shared" si="2"/>
        <v>-0.575239137090411</v>
      </c>
      <c r="E13">
        <f t="shared" si="2"/>
        <v>-1.3782011836575632</v>
      </c>
    </row>
    <row r="14" spans="2:5" ht="12">
      <c r="B14" s="9">
        <v>533.3333333333334</v>
      </c>
      <c r="C14">
        <f t="shared" si="2"/>
        <v>-0.5712471158208732</v>
      </c>
      <c r="D14">
        <f t="shared" si="2"/>
        <v>-0.6717500374712545</v>
      </c>
      <c r="E14">
        <f t="shared" si="2"/>
        <v>-1.5066435067746138</v>
      </c>
    </row>
    <row r="22" ht="12">
      <c r="A22" t="s">
        <v>51</v>
      </c>
    </row>
    <row r="23" spans="1:5" ht="12">
      <c r="A23" t="s">
        <v>57</v>
      </c>
      <c r="D23" t="s">
        <v>56</v>
      </c>
      <c r="E23" t="s">
        <v>58</v>
      </c>
    </row>
    <row r="24" spans="1:7" ht="12">
      <c r="A24" s="10" t="s">
        <v>53</v>
      </c>
      <c r="B24" s="10" t="s">
        <v>54</v>
      </c>
      <c r="C24" s="10" t="s">
        <v>55</v>
      </c>
      <c r="E24" s="10" t="s">
        <v>53</v>
      </c>
      <c r="F24" s="10" t="s">
        <v>54</v>
      </c>
      <c r="G24" s="10" t="s">
        <v>55</v>
      </c>
    </row>
    <row r="25" spans="1:3" ht="12">
      <c r="A25">
        <v>5</v>
      </c>
      <c r="B25">
        <v>5</v>
      </c>
      <c r="C25">
        <v>2</v>
      </c>
    </row>
    <row r="26" spans="1:13" ht="12">
      <c r="A26" s="11">
        <f aca="true" t="shared" si="3" ref="A26:C31">LN(A$25)-LN($D26)</f>
        <v>-1.2039728043259361</v>
      </c>
      <c r="B26" s="11">
        <f t="shared" si="3"/>
        <v>-1.2039728043259361</v>
      </c>
      <c r="C26" s="11">
        <f t="shared" si="3"/>
        <v>-2.120263536200091</v>
      </c>
      <c r="D26" s="9">
        <v>16.666666666666668</v>
      </c>
      <c r="E26" s="11">
        <f aca="true" t="shared" si="4" ref="E26:G31">LN(1-C1)</f>
        <v>-0.1618058593330695</v>
      </c>
      <c r="F26" s="11">
        <f t="shared" si="4"/>
        <v>-0.13440688514495508</v>
      </c>
      <c r="G26" s="11">
        <f t="shared" si="4"/>
        <v>-0.5792471584879496</v>
      </c>
      <c r="J26" s="10" t="s">
        <v>48</v>
      </c>
      <c r="K26" s="9">
        <f>RSQ(E26:E31,A26:A31)</f>
        <v>0.9908367446507997</v>
      </c>
      <c r="L26" s="9">
        <f>RSQ(F26:F31,B26:B31)</f>
        <v>0.9858035976125847</v>
      </c>
      <c r="M26" s="9">
        <f>RSQ(G26:G31,C26:C31)</f>
        <v>0.9769617646039899</v>
      </c>
    </row>
    <row r="27" spans="1:13" ht="12">
      <c r="A27" s="11">
        <f t="shared" si="3"/>
        <v>-1.8971199848858815</v>
      </c>
      <c r="B27" s="11">
        <f t="shared" si="3"/>
        <v>-1.8971199848858815</v>
      </c>
      <c r="C27" s="11">
        <f t="shared" si="3"/>
        <v>-2.8134107167600364</v>
      </c>
      <c r="D27" s="9">
        <v>33.333333333333336</v>
      </c>
      <c r="E27" s="11">
        <f t="shared" si="4"/>
        <v>-0.24449757517818288</v>
      </c>
      <c r="F27" s="11">
        <f t="shared" si="4"/>
        <v>-0.32059691871683</v>
      </c>
      <c r="G27" s="11">
        <f t="shared" si="4"/>
        <v>-0.7983826884046205</v>
      </c>
      <c r="J27" s="10" t="s">
        <v>49</v>
      </c>
      <c r="K27" s="9">
        <f>SLOPE(E26:E31,A26:A31)</f>
        <v>0.12445593048731218</v>
      </c>
      <c r="L27" s="9">
        <f>SLOPE(F26:F31,B26:B31)</f>
        <v>0.14327520730138396</v>
      </c>
      <c r="M27" s="9">
        <f>SLOPE(G26:G31,C26:C31)</f>
        <v>0.2573350035692553</v>
      </c>
    </row>
    <row r="28" spans="1:13" ht="12">
      <c r="A28" s="11">
        <f t="shared" si="3"/>
        <v>-2.302585092994046</v>
      </c>
      <c r="B28" s="11">
        <f t="shared" si="3"/>
        <v>-2.302585092994046</v>
      </c>
      <c r="C28" s="11">
        <f t="shared" si="3"/>
        <v>-3.2188758248682006</v>
      </c>
      <c r="D28" s="9">
        <v>50</v>
      </c>
      <c r="E28" s="11">
        <f t="shared" si="4"/>
        <v>-0.323702511274983</v>
      </c>
      <c r="F28" s="11">
        <f t="shared" si="4"/>
        <v>-0.37311495300027653</v>
      </c>
      <c r="G28" s="11">
        <f t="shared" si="4"/>
        <v>-1.0184061123825872</v>
      </c>
      <c r="J28" s="10" t="s">
        <v>50</v>
      </c>
      <c r="K28" s="9">
        <f>INTERCEPT(E26:E31,A26:A31)</f>
        <v>-0.021185745451634985</v>
      </c>
      <c r="L28" s="9">
        <f>INTERCEPT(F26:F31,B26:B31)</f>
        <v>-0.009824804508310636</v>
      </c>
      <c r="M28" s="9">
        <f>INTERCEPT(G26:G31,C26:C31)</f>
        <v>-0.07648543736597824</v>
      </c>
    </row>
    <row r="29" spans="1:7" ht="12">
      <c r="A29" s="11">
        <f t="shared" si="3"/>
        <v>-3.283414346005772</v>
      </c>
      <c r="B29" s="11">
        <f t="shared" si="3"/>
        <v>-3.283414346005772</v>
      </c>
      <c r="C29" s="11">
        <f t="shared" si="3"/>
        <v>-4.199705077879927</v>
      </c>
      <c r="D29" s="9">
        <v>133.33333333333334</v>
      </c>
      <c r="E29" s="11">
        <f t="shared" si="4"/>
        <v>-0.4354771947152521</v>
      </c>
      <c r="F29" s="11">
        <f t="shared" si="4"/>
        <v>-0.46728199558531847</v>
      </c>
      <c r="G29" s="11">
        <f t="shared" si="4"/>
        <v>-1.053274938033411</v>
      </c>
    </row>
    <row r="30" spans="1:7" ht="12">
      <c r="A30" s="11">
        <f t="shared" si="3"/>
        <v>-3.9765615265657175</v>
      </c>
      <c r="B30" s="11">
        <f t="shared" si="3"/>
        <v>-3.9765615265657175</v>
      </c>
      <c r="C30" s="11">
        <f t="shared" si="3"/>
        <v>-4.892852258439873</v>
      </c>
      <c r="D30" s="9">
        <v>266.6666666666667</v>
      </c>
      <c r="E30" s="11">
        <f t="shared" si="4"/>
        <v>-0.5476239700574373</v>
      </c>
      <c r="F30" s="11">
        <f t="shared" si="4"/>
        <v>-0.575239137090411</v>
      </c>
      <c r="G30" s="11">
        <f t="shared" si="4"/>
        <v>-1.3782011836575632</v>
      </c>
    </row>
    <row r="31" spans="1:7" ht="12">
      <c r="A31" s="11">
        <f t="shared" si="3"/>
        <v>-4.669708707125663</v>
      </c>
      <c r="B31" s="11">
        <f t="shared" si="3"/>
        <v>-4.669708707125663</v>
      </c>
      <c r="C31" s="11">
        <f t="shared" si="3"/>
        <v>-5.585999438999818</v>
      </c>
      <c r="D31" s="9">
        <v>533.3333333333334</v>
      </c>
      <c r="E31" s="11">
        <f t="shared" si="4"/>
        <v>-0.5712471158208732</v>
      </c>
      <c r="F31" s="11">
        <f t="shared" si="4"/>
        <v>-0.6717500374712545</v>
      </c>
      <c r="G31" s="11">
        <f t="shared" si="4"/>
        <v>-1.5066435067746138</v>
      </c>
    </row>
    <row r="33" ht="12">
      <c r="A33" t="s">
        <v>52</v>
      </c>
    </row>
    <row r="34" spans="1:5" ht="12">
      <c r="A34" t="s">
        <v>57</v>
      </c>
      <c r="D34" t="s">
        <v>56</v>
      </c>
      <c r="E34" t="s">
        <v>58</v>
      </c>
    </row>
    <row r="35" spans="1:7" ht="12">
      <c r="A35" s="10" t="s">
        <v>53</v>
      </c>
      <c r="B35" s="10" t="s">
        <v>54</v>
      </c>
      <c r="C35" s="10" t="s">
        <v>55</v>
      </c>
      <c r="E35" s="10" t="s">
        <v>53</v>
      </c>
      <c r="F35" s="10" t="s">
        <v>54</v>
      </c>
      <c r="G35" s="10" t="s">
        <v>55</v>
      </c>
    </row>
    <row r="36" spans="1:13" ht="12">
      <c r="A36">
        <f aca="true" t="shared" si="5" ref="A36:C41">A25</f>
        <v>5</v>
      </c>
      <c r="B36">
        <f t="shared" si="5"/>
        <v>5</v>
      </c>
      <c r="C36">
        <f t="shared" si="5"/>
        <v>2</v>
      </c>
      <c r="J36" s="9" t="s">
        <v>48</v>
      </c>
      <c r="K36" s="9">
        <f>RSQ(E37:E42,A37:A42)</f>
        <v>1.0000000000000002</v>
      </c>
      <c r="L36" s="9">
        <f>RSQ(F37:F42,B37:B42)</f>
        <v>1.0000000000000002</v>
      </c>
      <c r="M36" s="9">
        <f>RSQ(G37:G42,C37:C42)</f>
        <v>1</v>
      </c>
    </row>
    <row r="37" spans="1:13" ht="12">
      <c r="A37" s="9">
        <f t="shared" si="5"/>
        <v>-1.2039728043259361</v>
      </c>
      <c r="B37" s="9">
        <f t="shared" si="5"/>
        <v>-1.2039728043259361</v>
      </c>
      <c r="C37" s="9">
        <f t="shared" si="5"/>
        <v>-2.120263536200091</v>
      </c>
      <c r="D37" s="9">
        <f aca="true" t="shared" si="6" ref="D37:D42">D26</f>
        <v>16.666666666666668</v>
      </c>
      <c r="E37" s="9">
        <f aca="true" t="shared" si="7" ref="E37:G42">K$37*A37</f>
        <v>-0.14984155564380303</v>
      </c>
      <c r="F37" s="9">
        <f t="shared" si="7"/>
        <v>-0.15998279025469808</v>
      </c>
      <c r="G37" s="9">
        <f t="shared" si="7"/>
        <v>-0.5456180246558123</v>
      </c>
      <c r="J37" s="11" t="s">
        <v>59</v>
      </c>
      <c r="K37" s="11">
        <v>0.12445593048731218</v>
      </c>
      <c r="L37" s="9">
        <f>M37-K37</f>
        <v>0.13287907308194313</v>
      </c>
      <c r="M37" s="9">
        <v>0.2573350035692553</v>
      </c>
    </row>
    <row r="38" spans="1:13" ht="12">
      <c r="A38" s="9">
        <f t="shared" si="5"/>
        <v>-1.8971199848858815</v>
      </c>
      <c r="B38" s="9">
        <f t="shared" si="5"/>
        <v>-1.8971199848858815</v>
      </c>
      <c r="C38" s="9">
        <f t="shared" si="5"/>
        <v>-2.8134107167600364</v>
      </c>
      <c r="D38" s="9">
        <f t="shared" si="6"/>
        <v>33.333333333333336</v>
      </c>
      <c r="E38" s="9">
        <f t="shared" si="7"/>
        <v>-0.236107832965048</v>
      </c>
      <c r="F38" s="9">
        <f t="shared" si="7"/>
        <v>-0.25208754511686593</v>
      </c>
      <c r="G38" s="9">
        <f t="shared" si="7"/>
        <v>-0.7239890568392251</v>
      </c>
      <c r="J38" s="11" t="s">
        <v>50</v>
      </c>
      <c r="K38" s="9">
        <f>INTERCEPT(E37:E42,A37:A42)</f>
        <v>5.551115123125783E-17</v>
      </c>
      <c r="L38" s="9">
        <f>INTERCEPT(F37:F42,B37:B42)</f>
        <v>-5.551115123125783E-17</v>
      </c>
      <c r="M38" s="9">
        <f>INTERCEPT(G37:G42,C37:C42)</f>
        <v>1.1102230246251565E-16</v>
      </c>
    </row>
    <row r="39" spans="1:9" ht="12">
      <c r="A39" s="9">
        <f t="shared" si="5"/>
        <v>-2.302585092994046</v>
      </c>
      <c r="B39" s="9">
        <f t="shared" si="5"/>
        <v>-2.302585092994046</v>
      </c>
      <c r="C39" s="9">
        <f t="shared" si="5"/>
        <v>-3.2188758248682006</v>
      </c>
      <c r="D39" s="9">
        <f t="shared" si="6"/>
        <v>50</v>
      </c>
      <c r="E39" s="9">
        <f t="shared" si="7"/>
        <v>-0.2865703702747882</v>
      </c>
      <c r="F39" s="9">
        <f t="shared" si="7"/>
        <v>-0.30596537284934866</v>
      </c>
      <c r="G39" s="9">
        <f t="shared" si="7"/>
        <v>-0.8283294218814481</v>
      </c>
      <c r="H39" s="11"/>
      <c r="I39" s="11"/>
    </row>
    <row r="40" spans="1:7" ht="12">
      <c r="A40" s="9">
        <f t="shared" si="5"/>
        <v>-3.283414346005772</v>
      </c>
      <c r="B40" s="9">
        <f t="shared" si="5"/>
        <v>-3.283414346005772</v>
      </c>
      <c r="C40" s="9">
        <f t="shared" si="5"/>
        <v>-4.199705077879927</v>
      </c>
      <c r="D40" s="9">
        <f t="shared" si="6"/>
        <v>133.33333333333334</v>
      </c>
      <c r="E40" s="9">
        <f t="shared" si="7"/>
        <v>-0.40864038760753796</v>
      </c>
      <c r="F40" s="9">
        <f t="shared" si="7"/>
        <v>-0.4362970548412015</v>
      </c>
      <c r="G40" s="9">
        <f t="shared" si="7"/>
        <v>-1.0807311212060506</v>
      </c>
    </row>
    <row r="41" spans="1:7" ht="12">
      <c r="A41" s="9">
        <f t="shared" si="5"/>
        <v>-3.9765615265657175</v>
      </c>
      <c r="B41" s="9">
        <f t="shared" si="5"/>
        <v>-3.9765615265657175</v>
      </c>
      <c r="C41" s="9">
        <f t="shared" si="5"/>
        <v>-4.892852258439873</v>
      </c>
      <c r="D41" s="9">
        <f t="shared" si="6"/>
        <v>266.6666666666667</v>
      </c>
      <c r="E41" s="9">
        <f t="shared" si="7"/>
        <v>-0.49490666492878294</v>
      </c>
      <c r="F41" s="9">
        <f t="shared" si="7"/>
        <v>-0.5284018097033694</v>
      </c>
      <c r="G41" s="9">
        <f t="shared" si="7"/>
        <v>-1.2591021533894635</v>
      </c>
    </row>
    <row r="42" spans="1:7" ht="12">
      <c r="A42" s="9">
        <f>A31</f>
        <v>-4.669708707125663</v>
      </c>
      <c r="B42" s="9">
        <f>B31</f>
        <v>-4.669708707125663</v>
      </c>
      <c r="C42" s="9">
        <f>C31</f>
        <v>-5.585999438999818</v>
      </c>
      <c r="D42" s="9">
        <f t="shared" si="6"/>
        <v>533.3333333333334</v>
      </c>
      <c r="E42" s="9">
        <f t="shared" si="7"/>
        <v>-0.5811729422500279</v>
      </c>
      <c r="F42" s="9">
        <f t="shared" si="7"/>
        <v>-0.6205065645655371</v>
      </c>
      <c r="G42" s="9">
        <f t="shared" si="7"/>
        <v>-1.4374731855728764</v>
      </c>
    </row>
    <row r="43" spans="1:4" ht="12">
      <c r="A43" s="9"/>
      <c r="B43" s="9"/>
      <c r="C43" s="9"/>
      <c r="D43" s="9"/>
    </row>
    <row r="44" spans="1:9" ht="12">
      <c r="A44" t="s">
        <v>61</v>
      </c>
      <c r="B44" s="9"/>
      <c r="C44" s="9"/>
      <c r="D44" s="9"/>
      <c r="E44" s="9"/>
      <c r="G44" s="9"/>
      <c r="I44" t="s">
        <v>60</v>
      </c>
    </row>
    <row r="45" spans="2:9" ht="12">
      <c r="B45" s="9"/>
      <c r="C45" s="9"/>
      <c r="D45" s="9">
        <f aca="true" t="shared" si="8" ref="D45:D50">D37</f>
        <v>16.666666666666668</v>
      </c>
      <c r="E45" s="9">
        <f aca="true" t="shared" si="9" ref="E45:G50">1-EXP(E37)</f>
        <v>0.13915563844930257</v>
      </c>
      <c r="F45" s="9">
        <f t="shared" si="9"/>
        <v>0.14784154573002728</v>
      </c>
      <c r="G45" s="9">
        <f t="shared" si="9"/>
        <v>0.4205164624649549</v>
      </c>
      <c r="I45" s="9">
        <f aca="true" t="shared" si="10" ref="I45:I50">((1-E45)*(1-F45))/(1-G45)</f>
        <v>1.2659130984574343</v>
      </c>
    </row>
    <row r="46" spans="2:9" ht="12">
      <c r="B46" s="9"/>
      <c r="C46" s="9"/>
      <c r="D46" s="9">
        <f t="shared" si="8"/>
        <v>33.333333333333336</v>
      </c>
      <c r="E46" s="9">
        <f t="shared" si="9"/>
        <v>0.21030448586740558</v>
      </c>
      <c r="F46" s="9">
        <f t="shared" si="9"/>
        <v>0.22282330293410924</v>
      </c>
      <c r="G46" s="9">
        <f t="shared" si="9"/>
        <v>0.5151855588593102</v>
      </c>
      <c r="I46" s="9">
        <f t="shared" si="10"/>
        <v>1.2659130984574345</v>
      </c>
    </row>
    <row r="47" spans="2:9" ht="12">
      <c r="B47" s="9"/>
      <c r="C47" s="9"/>
      <c r="D47" s="9">
        <f t="shared" si="8"/>
        <v>50</v>
      </c>
      <c r="E47" s="9">
        <f t="shared" si="9"/>
        <v>0.24916575973981725</v>
      </c>
      <c r="F47" s="9">
        <f t="shared" si="9"/>
        <v>0.26358788113200693</v>
      </c>
      <c r="G47" s="9">
        <f t="shared" si="9"/>
        <v>0.5632216504731642</v>
      </c>
      <c r="I47" s="9">
        <f t="shared" si="10"/>
        <v>1.2659130984574343</v>
      </c>
    </row>
    <row r="48" spans="2:9" ht="12">
      <c r="B48" s="9"/>
      <c r="C48" s="9"/>
      <c r="D48" s="9">
        <f t="shared" si="8"/>
        <v>133.33333333333334</v>
      </c>
      <c r="E48" s="9">
        <f t="shared" si="9"/>
        <v>0.3354468290872872</v>
      </c>
      <c r="F48" s="9">
        <f t="shared" si="9"/>
        <v>0.35357432646399645</v>
      </c>
      <c r="G48" s="9">
        <f t="shared" si="9"/>
        <v>0.6606526691040618</v>
      </c>
      <c r="I48" s="9">
        <f t="shared" si="10"/>
        <v>1.265913098457434</v>
      </c>
    </row>
    <row r="49" spans="2:9" ht="12">
      <c r="B49" s="9"/>
      <c r="C49" s="9"/>
      <c r="D49" s="9">
        <f t="shared" si="8"/>
        <v>266.6666666666667</v>
      </c>
      <c r="E49" s="9">
        <f t="shared" si="9"/>
        <v>0.3903721957044449</v>
      </c>
      <c r="F49" s="9">
        <f t="shared" si="9"/>
        <v>0.4104535754589328</v>
      </c>
      <c r="G49" s="9">
        <f t="shared" si="9"/>
        <v>0.7160911813289443</v>
      </c>
      <c r="I49" s="9">
        <f t="shared" si="10"/>
        <v>1.2659130984574345</v>
      </c>
    </row>
    <row r="50" spans="4:9" ht="12">
      <c r="D50" s="9">
        <f t="shared" si="8"/>
        <v>533.3333333333334</v>
      </c>
      <c r="E50" s="9">
        <f t="shared" si="9"/>
        <v>0.4407579768827343</v>
      </c>
      <c r="F50" s="9">
        <f t="shared" si="9"/>
        <v>0.46232799698696025</v>
      </c>
      <c r="G50" s="9">
        <f t="shared" si="9"/>
        <v>0.7624728118344568</v>
      </c>
      <c r="I50" s="9">
        <f t="shared" si="10"/>
        <v>1.2659130984574347</v>
      </c>
    </row>
    <row r="51" spans="5:7" ht="12">
      <c r="E51" s="9"/>
      <c r="F51" s="9"/>
      <c r="G51" s="9"/>
    </row>
    <row r="52" spans="5:7" ht="12">
      <c r="E52" s="9"/>
      <c r="F52" s="9"/>
      <c r="G52" s="9"/>
    </row>
    <row r="53" spans="5:7" ht="12">
      <c r="E53" s="9"/>
      <c r="F53" s="9"/>
      <c r="G53" s="9"/>
    </row>
    <row r="54" spans="5:7" ht="12">
      <c r="E54" s="9"/>
      <c r="F54" s="9"/>
      <c r="G54" s="9"/>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J Peria</dc:creator>
  <cp:keywords/>
  <dc:description/>
  <cp:lastModifiedBy>Geoffrey Loftus</cp:lastModifiedBy>
  <dcterms:created xsi:type="dcterms:W3CDTF">2006-05-15T18:53:14Z</dcterms:created>
  <dcterms:modified xsi:type="dcterms:W3CDTF">2006-05-25T22:53:08Z</dcterms:modified>
  <cp:category/>
  <cp:version/>
  <cp:contentType/>
  <cp:contentStatus/>
</cp:coreProperties>
</file>